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 yWindow="276" windowWidth="23256" windowHeight="11436"/>
  </bookViews>
  <sheets>
    <sheet name="Balance sheet" sheetId="1" r:id="rId1"/>
    <sheet name="P&amp;L - IFRS" sheetId="6" r:id="rId2"/>
    <sheet name="P&amp;L - Analytic view" sheetId="7" r:id="rId3"/>
    <sheet name="CoR" sheetId="11" r:id="rId4"/>
    <sheet name="Turnover &amp; loss ratio by region" sheetId="12" r:id="rId5"/>
    <sheet name="IMPORTANT LEGAL INFORMATION" sheetId="13" r:id="rId6"/>
  </sheets>
  <calcPr calcId="145621"/>
</workbook>
</file>

<file path=xl/calcChain.xml><?xml version="1.0" encoding="utf-8"?>
<calcChain xmlns="http://schemas.openxmlformats.org/spreadsheetml/2006/main">
  <c r="T18" i="11" l="1"/>
  <c r="T17" i="11"/>
  <c r="T16" i="11"/>
  <c r="T24" i="11"/>
  <c r="S28" i="11"/>
  <c r="S27" i="11"/>
  <c r="S26" i="11"/>
  <c r="S25" i="11"/>
  <c r="S24" i="11"/>
  <c r="S23" i="11"/>
  <c r="S19" i="11"/>
  <c r="S18" i="11"/>
  <c r="S17" i="11"/>
  <c r="S14" i="11"/>
  <c r="S12" i="11"/>
  <c r="T11" i="11" l="1"/>
  <c r="T10" i="11"/>
  <c r="T19" i="11"/>
  <c r="S16" i="11" l="1"/>
  <c r="S11" i="11"/>
  <c r="S10" i="11"/>
  <c r="S5" i="11"/>
  <c r="T5" i="11"/>
  <c r="S30" i="6" l="1"/>
  <c r="R30" i="6"/>
  <c r="S25" i="6"/>
  <c r="R25" i="6"/>
  <c r="S23" i="6"/>
  <c r="R23" i="6"/>
  <c r="S22" i="6"/>
  <c r="R22" i="6"/>
  <c r="S7" i="12"/>
  <c r="M51" i="1"/>
  <c r="M45" i="1"/>
  <c r="M41" i="1"/>
  <c r="M30" i="1"/>
  <c r="M17" i="1"/>
  <c r="M26" i="1"/>
  <c r="M7" i="1"/>
  <c r="I16" i="12"/>
  <c r="L12" i="12"/>
  <c r="L16" i="12" s="1"/>
  <c r="K12" i="12"/>
  <c r="K16" i="12" s="1"/>
  <c r="J12" i="12"/>
  <c r="J16" i="12" s="1"/>
  <c r="I12" i="12"/>
  <c r="H12" i="12"/>
  <c r="H16" i="12" s="1"/>
  <c r="G12" i="12"/>
  <c r="G16" i="12" s="1"/>
  <c r="F12" i="12"/>
  <c r="F16" i="12" s="1"/>
  <c r="E12" i="12"/>
  <c r="E16" i="12" s="1"/>
  <c r="D12" i="12"/>
  <c r="D16" i="12" s="1"/>
  <c r="S11" i="12"/>
  <c r="S10" i="12"/>
  <c r="S9" i="12"/>
  <c r="S8" i="12"/>
  <c r="S6" i="12"/>
  <c r="S5" i="12"/>
  <c r="R11" i="12"/>
  <c r="R10" i="12"/>
  <c r="R9" i="12"/>
  <c r="R8" i="12"/>
  <c r="R7" i="12"/>
  <c r="R6" i="12"/>
  <c r="R5" i="12"/>
  <c r="T22" i="11"/>
  <c r="T14" i="11"/>
  <c r="S22" i="11"/>
  <c r="T8" i="11"/>
  <c r="S8" i="11"/>
  <c r="R14" i="12"/>
  <c r="R22" i="12" s="1"/>
  <c r="S14" i="12"/>
  <c r="S22" i="12" s="1"/>
  <c r="R39" i="6"/>
  <c r="R37" i="6"/>
  <c r="R12" i="12" l="1"/>
  <c r="R15" i="12"/>
  <c r="R16" i="12" s="1"/>
  <c r="M12" i="12"/>
  <c r="S12" i="12"/>
  <c r="S15" i="12"/>
  <c r="R40" i="6"/>
  <c r="S18" i="6"/>
  <c r="S12" i="6"/>
  <c r="S9" i="6"/>
  <c r="M30" i="6"/>
  <c r="M25" i="6"/>
  <c r="M23" i="6"/>
  <c r="M22" i="6"/>
  <c r="M18" i="6"/>
  <c r="M9" i="6"/>
  <c r="M12" i="6"/>
  <c r="S16" i="12" l="1"/>
  <c r="N22" i="11"/>
  <c r="R41" i="7" l="1"/>
  <c r="R39" i="7"/>
  <c r="R57" i="7"/>
  <c r="R56" i="7"/>
  <c r="S28" i="7"/>
  <c r="S50" i="7" s="1"/>
  <c r="S27" i="7"/>
  <c r="S49" i="7" s="1"/>
  <c r="S26" i="7"/>
  <c r="S48" i="7" s="1"/>
  <c r="S25" i="7"/>
  <c r="S47" i="7" s="1"/>
  <c r="S23" i="7"/>
  <c r="S45" i="7" s="1"/>
  <c r="S21" i="7"/>
  <c r="S43" i="7" s="1"/>
  <c r="S19" i="7"/>
  <c r="S41" i="7" s="1"/>
  <c r="S17" i="7"/>
  <c r="S39" i="7" s="1"/>
  <c r="S15" i="7"/>
  <c r="S14" i="7"/>
  <c r="S13" i="7"/>
  <c r="S12" i="7"/>
  <c r="S11" i="7"/>
  <c r="S10" i="7"/>
  <c r="S7" i="7"/>
  <c r="S6" i="7"/>
  <c r="S5" i="7"/>
  <c r="S4" i="7"/>
  <c r="T4" i="11" s="1"/>
  <c r="T6" i="11" s="1"/>
  <c r="R28" i="7"/>
  <c r="R50" i="7" s="1"/>
  <c r="R27" i="7"/>
  <c r="R26" i="7"/>
  <c r="R48" i="7" s="1"/>
  <c r="R25" i="7"/>
  <c r="R47" i="7" s="1"/>
  <c r="R23" i="7"/>
  <c r="R45" i="7" s="1"/>
  <c r="R21" i="7"/>
  <c r="R43" i="7" s="1"/>
  <c r="R19" i="7"/>
  <c r="R17" i="7"/>
  <c r="R15" i="7"/>
  <c r="R14" i="7"/>
  <c r="R13" i="7"/>
  <c r="R12" i="7"/>
  <c r="R11" i="7"/>
  <c r="R10" i="7"/>
  <c r="S9" i="11" s="1"/>
  <c r="R7" i="7"/>
  <c r="R6" i="7"/>
  <c r="R5" i="7"/>
  <c r="R8" i="7" s="1"/>
  <c r="R35" i="7" s="1"/>
  <c r="R4" i="7"/>
  <c r="S4" i="11" s="1"/>
  <c r="S6" i="11" s="1"/>
  <c r="R9" i="6"/>
  <c r="R12" i="6"/>
  <c r="R18" i="6"/>
  <c r="R38" i="7" l="1"/>
  <c r="S15" i="11" s="1"/>
  <c r="R16" i="7"/>
  <c r="S37" i="7"/>
  <c r="T9" i="11"/>
  <c r="R34" i="7"/>
  <c r="R36" i="7" s="1"/>
  <c r="R40" i="7" s="1"/>
  <c r="R42" i="7" s="1"/>
  <c r="R44" i="7" s="1"/>
  <c r="R46" i="7" s="1"/>
  <c r="R37" i="7"/>
  <c r="S8" i="7"/>
  <c r="S35" i="7" s="1"/>
  <c r="S9" i="7"/>
  <c r="S16" i="7"/>
  <c r="S38" i="7" s="1"/>
  <c r="T15" i="11" s="1"/>
  <c r="S34" i="7"/>
  <c r="R58" i="7"/>
  <c r="R9" i="7"/>
  <c r="R18" i="7" s="1"/>
  <c r="R20" i="7" s="1"/>
  <c r="R22" i="7" s="1"/>
  <c r="R24" i="7" s="1"/>
  <c r="R29" i="7" s="1"/>
  <c r="L28" i="7"/>
  <c r="L50" i="7" s="1"/>
  <c r="L27" i="7"/>
  <c r="L49" i="7" s="1"/>
  <c r="L26" i="7"/>
  <c r="L48" i="7" s="1"/>
  <c r="L25" i="7"/>
  <c r="L47" i="7" s="1"/>
  <c r="L23" i="7"/>
  <c r="L45" i="7" s="1"/>
  <c r="L21" i="7"/>
  <c r="L43" i="7" s="1"/>
  <c r="L17" i="7"/>
  <c r="L39" i="7" s="1"/>
  <c r="L15" i="7"/>
  <c r="L14" i="7"/>
  <c r="L13" i="7"/>
  <c r="L12" i="7"/>
  <c r="L11" i="7"/>
  <c r="L10" i="7"/>
  <c r="L7" i="7"/>
  <c r="L6" i="7"/>
  <c r="L5" i="7"/>
  <c r="L4" i="7"/>
  <c r="M4" i="11" s="1"/>
  <c r="M6" i="11" s="1"/>
  <c r="T25" i="11" l="1"/>
  <c r="S20" i="11"/>
  <c r="T12" i="11"/>
  <c r="T23" i="11"/>
  <c r="L37" i="7"/>
  <c r="M9" i="11"/>
  <c r="S36" i="7"/>
  <c r="S40" i="7" s="1"/>
  <c r="S42" i="7" s="1"/>
  <c r="S44" i="7" s="1"/>
  <c r="S46" i="7" s="1"/>
  <c r="S51" i="7" s="1"/>
  <c r="S18" i="7"/>
  <c r="S20" i="7" s="1"/>
  <c r="S22" i="7" s="1"/>
  <c r="S24" i="7" s="1"/>
  <c r="S29" i="7" s="1"/>
  <c r="R60" i="7"/>
  <c r="R49" i="7" s="1"/>
  <c r="R51" i="7" s="1"/>
  <c r="L9" i="7"/>
  <c r="L18" i="7" s="1"/>
  <c r="L34" i="7"/>
  <c r="L36" i="7" s="1"/>
  <c r="L40" i="7" s="1"/>
  <c r="L42" i="7" s="1"/>
  <c r="L44" i="7" s="1"/>
  <c r="L46" i="7" s="1"/>
  <c r="L51" i="7" s="1"/>
  <c r="L16" i="7"/>
  <c r="L38" i="7" s="1"/>
  <c r="M15" i="11" s="1"/>
  <c r="L8" i="7"/>
  <c r="L35" i="7" s="1"/>
  <c r="M17" i="11" s="1"/>
  <c r="L18" i="6"/>
  <c r="L19" i="7" s="1"/>
  <c r="L41" i="7" s="1"/>
  <c r="L9" i="6"/>
  <c r="L12" i="6" s="1"/>
  <c r="L51" i="1"/>
  <c r="L45" i="1"/>
  <c r="L41" i="1"/>
  <c r="L30" i="1"/>
  <c r="L26" i="1"/>
  <c r="L17" i="1"/>
  <c r="L7" i="1"/>
  <c r="T20" i="11" l="1"/>
  <c r="T26" i="11" s="1"/>
  <c r="T28" i="11" s="1"/>
  <c r="T27" i="11"/>
  <c r="L20" i="7"/>
  <c r="L22" i="7" s="1"/>
  <c r="L24" i="7" s="1"/>
  <c r="L29" i="7" s="1"/>
  <c r="M18" i="11"/>
  <c r="M12" i="11"/>
  <c r="M24" i="11" s="1"/>
  <c r="M23" i="11"/>
  <c r="R61" i="7"/>
  <c r="L22" i="6"/>
  <c r="L23" i="6" s="1"/>
  <c r="L25" i="6" s="1"/>
  <c r="L30" i="6" s="1"/>
  <c r="M20" i="11" l="1"/>
  <c r="M26" i="11" s="1"/>
  <c r="M28" i="11" s="1"/>
  <c r="M25" i="11"/>
  <c r="M27" i="11" s="1"/>
  <c r="M15" i="12"/>
  <c r="M16" i="12" s="1"/>
  <c r="Q16" i="11" l="1"/>
  <c r="P16" i="11"/>
  <c r="O36" i="6" l="1"/>
  <c r="D36" i="6"/>
  <c r="E36" i="6"/>
  <c r="F36" i="6"/>
  <c r="C36" i="6"/>
  <c r="P12" i="12" l="1"/>
  <c r="P16" i="12" s="1"/>
  <c r="O12" i="12"/>
  <c r="O16" i="12" s="1"/>
  <c r="C12" i="12"/>
  <c r="C16" i="12" s="1"/>
  <c r="P28" i="7" l="1"/>
  <c r="P50" i="7" s="1"/>
  <c r="P27" i="7"/>
  <c r="P26" i="7"/>
  <c r="P48" i="7" s="1"/>
  <c r="P25" i="7"/>
  <c r="P47" i="7" s="1"/>
  <c r="P23" i="7"/>
  <c r="P45" i="7" s="1"/>
  <c r="P21" i="7"/>
  <c r="P43" i="7" s="1"/>
  <c r="P17" i="7"/>
  <c r="P39" i="7" s="1"/>
  <c r="P15" i="7"/>
  <c r="P14" i="7"/>
  <c r="P13" i="7"/>
  <c r="P12" i="7"/>
  <c r="P11" i="7"/>
  <c r="P10" i="7"/>
  <c r="P7" i="7"/>
  <c r="P6" i="7"/>
  <c r="P5" i="7"/>
  <c r="P4" i="7"/>
  <c r="O28" i="7"/>
  <c r="O50" i="7" s="1"/>
  <c r="O27" i="7"/>
  <c r="O26" i="7"/>
  <c r="O48" i="7" s="1"/>
  <c r="O25" i="7"/>
  <c r="O47" i="7" s="1"/>
  <c r="O23" i="7"/>
  <c r="O45" i="7" s="1"/>
  <c r="O21" i="7"/>
  <c r="O43" i="7" s="1"/>
  <c r="O17" i="7"/>
  <c r="O39" i="7" s="1"/>
  <c r="O15" i="7"/>
  <c r="O14" i="7"/>
  <c r="O13" i="7"/>
  <c r="O12" i="7"/>
  <c r="O11" i="7"/>
  <c r="O10" i="7"/>
  <c r="O7" i="7"/>
  <c r="O6" i="7"/>
  <c r="O5" i="7"/>
  <c r="O4" i="7"/>
  <c r="O34" i="7" s="1"/>
  <c r="M28" i="7"/>
  <c r="M50" i="7" s="1"/>
  <c r="K28" i="7"/>
  <c r="K50" i="7" s="1"/>
  <c r="J28" i="7"/>
  <c r="J50" i="7" s="1"/>
  <c r="I28" i="7"/>
  <c r="I50" i="7" s="1"/>
  <c r="H28" i="7"/>
  <c r="H50" i="7" s="1"/>
  <c r="G28" i="7"/>
  <c r="G50" i="7" s="1"/>
  <c r="F28" i="7"/>
  <c r="F50" i="7" s="1"/>
  <c r="E28" i="7"/>
  <c r="E50" i="7" s="1"/>
  <c r="D28" i="7"/>
  <c r="D50" i="7" s="1"/>
  <c r="M27" i="7"/>
  <c r="M49" i="7" s="1"/>
  <c r="K27" i="7"/>
  <c r="K49" i="7" s="1"/>
  <c r="J27" i="7"/>
  <c r="I27" i="7"/>
  <c r="H27" i="7"/>
  <c r="G27" i="7"/>
  <c r="F27" i="7"/>
  <c r="E27" i="7"/>
  <c r="D27" i="7"/>
  <c r="M26" i="7"/>
  <c r="M48" i="7" s="1"/>
  <c r="K26" i="7"/>
  <c r="K48" i="7" s="1"/>
  <c r="J26" i="7"/>
  <c r="J48" i="7" s="1"/>
  <c r="I26" i="7"/>
  <c r="I48" i="7" s="1"/>
  <c r="H26" i="7"/>
  <c r="H48" i="7" s="1"/>
  <c r="G26" i="7"/>
  <c r="G48" i="7" s="1"/>
  <c r="F26" i="7"/>
  <c r="F48" i="7" s="1"/>
  <c r="E26" i="7"/>
  <c r="E48" i="7" s="1"/>
  <c r="D26" i="7"/>
  <c r="D48" i="7" s="1"/>
  <c r="C28" i="7"/>
  <c r="C50" i="7" s="1"/>
  <c r="C27" i="7"/>
  <c r="C26" i="7"/>
  <c r="C48" i="7" s="1"/>
  <c r="M25" i="7"/>
  <c r="M47" i="7" s="1"/>
  <c r="K25" i="7"/>
  <c r="K47" i="7" s="1"/>
  <c r="J25" i="7"/>
  <c r="J47" i="7" s="1"/>
  <c r="I25" i="7"/>
  <c r="I47" i="7" s="1"/>
  <c r="H25" i="7"/>
  <c r="H47" i="7" s="1"/>
  <c r="G25" i="7"/>
  <c r="G47" i="7" s="1"/>
  <c r="F25" i="7"/>
  <c r="F47" i="7" s="1"/>
  <c r="E25" i="7"/>
  <c r="E47" i="7" s="1"/>
  <c r="D25" i="7"/>
  <c r="D47" i="7" s="1"/>
  <c r="C25" i="7"/>
  <c r="C47" i="7" s="1"/>
  <c r="M21" i="7"/>
  <c r="M43" i="7" s="1"/>
  <c r="K21" i="7"/>
  <c r="K43" i="7" s="1"/>
  <c r="J21" i="7"/>
  <c r="J43" i="7" s="1"/>
  <c r="I21" i="7"/>
  <c r="I43" i="7" s="1"/>
  <c r="H21" i="7"/>
  <c r="H43" i="7" s="1"/>
  <c r="G21" i="7"/>
  <c r="G43" i="7" s="1"/>
  <c r="F21" i="7"/>
  <c r="F43" i="7" s="1"/>
  <c r="E21" i="7"/>
  <c r="E43" i="7" s="1"/>
  <c r="D21" i="7"/>
  <c r="D43" i="7" s="1"/>
  <c r="C21" i="7"/>
  <c r="C43" i="7" s="1"/>
  <c r="M23" i="7"/>
  <c r="M45" i="7" s="1"/>
  <c r="K23" i="7"/>
  <c r="K45" i="7" s="1"/>
  <c r="J23" i="7"/>
  <c r="J45" i="7" s="1"/>
  <c r="I23" i="7"/>
  <c r="I45" i="7" s="1"/>
  <c r="H23" i="7"/>
  <c r="H45" i="7" s="1"/>
  <c r="G23" i="7"/>
  <c r="G45" i="7" s="1"/>
  <c r="F23" i="7"/>
  <c r="F45" i="7" s="1"/>
  <c r="E23" i="7"/>
  <c r="E45" i="7" s="1"/>
  <c r="D23" i="7"/>
  <c r="D45" i="7" s="1"/>
  <c r="C23" i="7"/>
  <c r="C45" i="7" s="1"/>
  <c r="O37" i="7" l="1"/>
  <c r="P9" i="11"/>
  <c r="P37" i="7"/>
  <c r="Q9" i="11"/>
  <c r="O8" i="7"/>
  <c r="O35" i="7" s="1"/>
  <c r="P16" i="7"/>
  <c r="P38" i="7" s="1"/>
  <c r="Q15" i="11" s="1"/>
  <c r="O16" i="7"/>
  <c r="O38" i="7" s="1"/>
  <c r="P8" i="7"/>
  <c r="P35" i="7" s="1"/>
  <c r="Q17" i="11" s="1"/>
  <c r="P9" i="7"/>
  <c r="P34" i="7"/>
  <c r="O9" i="7"/>
  <c r="O18" i="7" s="1"/>
  <c r="M17" i="7"/>
  <c r="M39" i="7" s="1"/>
  <c r="K17" i="7"/>
  <c r="K39" i="7" s="1"/>
  <c r="J17" i="7"/>
  <c r="J39" i="7" s="1"/>
  <c r="I17" i="7"/>
  <c r="I39" i="7" s="1"/>
  <c r="H17" i="7"/>
  <c r="H39" i="7" s="1"/>
  <c r="G17" i="7"/>
  <c r="G39" i="7" s="1"/>
  <c r="F17" i="7"/>
  <c r="F39" i="7" s="1"/>
  <c r="E17" i="7"/>
  <c r="E39" i="7" s="1"/>
  <c r="D17" i="7"/>
  <c r="D39" i="7" s="1"/>
  <c r="C17" i="7"/>
  <c r="C39" i="7" s="1"/>
  <c r="M15" i="7"/>
  <c r="K15" i="7"/>
  <c r="J15" i="7"/>
  <c r="I15" i="7"/>
  <c r="H15" i="7"/>
  <c r="G15" i="7"/>
  <c r="F15" i="7"/>
  <c r="E15" i="7"/>
  <c r="D15" i="7"/>
  <c r="M14" i="7"/>
  <c r="K14" i="7"/>
  <c r="J14" i="7"/>
  <c r="I14" i="7"/>
  <c r="H14" i="7"/>
  <c r="G14" i="7"/>
  <c r="F14" i="7"/>
  <c r="E14" i="7"/>
  <c r="D14" i="7"/>
  <c r="M13" i="7"/>
  <c r="K13" i="7"/>
  <c r="J13" i="7"/>
  <c r="I13" i="7"/>
  <c r="H13" i="7"/>
  <c r="G13" i="7"/>
  <c r="F13" i="7"/>
  <c r="E13" i="7"/>
  <c r="D13" i="7"/>
  <c r="M12" i="7"/>
  <c r="K12" i="7"/>
  <c r="J12" i="7"/>
  <c r="I12" i="7"/>
  <c r="H12" i="7"/>
  <c r="G12" i="7"/>
  <c r="F12" i="7"/>
  <c r="E12" i="7"/>
  <c r="D12" i="7"/>
  <c r="M11" i="7"/>
  <c r="K11" i="7"/>
  <c r="J11" i="7"/>
  <c r="I11" i="7"/>
  <c r="H11" i="7"/>
  <c r="G11" i="7"/>
  <c r="F11" i="7"/>
  <c r="E11" i="7"/>
  <c r="D11" i="7"/>
  <c r="M10" i="7"/>
  <c r="K10" i="7"/>
  <c r="J10" i="7"/>
  <c r="I10" i="7"/>
  <c r="H10" i="7"/>
  <c r="G10" i="7"/>
  <c r="F10" i="7"/>
  <c r="E10" i="7"/>
  <c r="D10" i="7"/>
  <c r="M7" i="7"/>
  <c r="K7" i="7"/>
  <c r="J7" i="7"/>
  <c r="I7" i="7"/>
  <c r="H7" i="7"/>
  <c r="G7" i="7"/>
  <c r="F7" i="7"/>
  <c r="E7" i="7"/>
  <c r="D7" i="7"/>
  <c r="M6" i="7"/>
  <c r="K6" i="7"/>
  <c r="J6" i="7"/>
  <c r="I6" i="7"/>
  <c r="H6" i="7"/>
  <c r="G6" i="7"/>
  <c r="F6" i="7"/>
  <c r="E6" i="7"/>
  <c r="D6" i="7"/>
  <c r="M5" i="7"/>
  <c r="K5" i="7"/>
  <c r="J5" i="7"/>
  <c r="I5" i="7"/>
  <c r="H5" i="7"/>
  <c r="G5" i="7"/>
  <c r="F5" i="7"/>
  <c r="E5" i="7"/>
  <c r="D5" i="7"/>
  <c r="M4" i="7"/>
  <c r="M34" i="7" s="1"/>
  <c r="K4" i="7"/>
  <c r="K34" i="7" s="1"/>
  <c r="J4" i="7"/>
  <c r="J34" i="7" s="1"/>
  <c r="I4" i="7"/>
  <c r="I34" i="7" s="1"/>
  <c r="H4" i="7"/>
  <c r="H34" i="7" s="1"/>
  <c r="G4" i="7"/>
  <c r="G34" i="7" s="1"/>
  <c r="F4" i="7"/>
  <c r="F34" i="7" s="1"/>
  <c r="E4" i="7"/>
  <c r="E34" i="7" s="1"/>
  <c r="D4" i="7"/>
  <c r="D34" i="7" s="1"/>
  <c r="C15" i="7"/>
  <c r="C14" i="7"/>
  <c r="C13" i="7"/>
  <c r="C12" i="7"/>
  <c r="C11" i="7"/>
  <c r="C10" i="7"/>
  <c r="C37" i="7" s="1"/>
  <c r="C7" i="7"/>
  <c r="C6" i="7"/>
  <c r="C5" i="7"/>
  <c r="C4" i="7"/>
  <c r="C34" i="7" s="1"/>
  <c r="Q4" i="11"/>
  <c r="P4" i="11"/>
  <c r="K4" i="11"/>
  <c r="J4" i="11" l="1"/>
  <c r="D9" i="11"/>
  <c r="P18" i="7"/>
  <c r="Q18" i="11"/>
  <c r="Q25" i="11" s="1"/>
  <c r="K37" i="7"/>
  <c r="L9" i="11"/>
  <c r="D37" i="7"/>
  <c r="E9" i="11"/>
  <c r="H37" i="7"/>
  <c r="I9" i="11"/>
  <c r="P15" i="11"/>
  <c r="E37" i="7"/>
  <c r="F9" i="11"/>
  <c r="I37" i="7"/>
  <c r="J9" i="11"/>
  <c r="G37" i="7"/>
  <c r="H9" i="11"/>
  <c r="M37" i="7"/>
  <c r="N9" i="11"/>
  <c r="L4" i="11"/>
  <c r="F37" i="7"/>
  <c r="G9" i="11"/>
  <c r="J37" i="7"/>
  <c r="K9" i="11"/>
  <c r="O36" i="7"/>
  <c r="O40" i="7" s="1"/>
  <c r="P17" i="11"/>
  <c r="H4" i="11"/>
  <c r="D8" i="7"/>
  <c r="D35" i="7" s="1"/>
  <c r="E8" i="7"/>
  <c r="E35" i="7" s="1"/>
  <c r="I8" i="7"/>
  <c r="I35" i="7" s="1"/>
  <c r="M8" i="7"/>
  <c r="M35" i="7" s="1"/>
  <c r="P36" i="7"/>
  <c r="P40" i="7" s="1"/>
  <c r="D4" i="11"/>
  <c r="H8" i="7"/>
  <c r="H35" i="7" s="1"/>
  <c r="F8" i="7"/>
  <c r="F35" i="7" s="1"/>
  <c r="J8" i="7"/>
  <c r="J35" i="7" s="1"/>
  <c r="F4" i="11"/>
  <c r="G8" i="7"/>
  <c r="G35" i="7" s="1"/>
  <c r="K8" i="7"/>
  <c r="K35" i="7" s="1"/>
  <c r="G4" i="11"/>
  <c r="E4" i="11"/>
  <c r="I4" i="11"/>
  <c r="N4" i="11"/>
  <c r="N6" i="11" s="1"/>
  <c r="P18" i="11" l="1"/>
  <c r="P20" i="11" s="1"/>
  <c r="L23" i="11"/>
  <c r="Q20" i="11"/>
  <c r="M36" i="7"/>
  <c r="N17" i="11"/>
  <c r="H36" i="7"/>
  <c r="I17" i="11"/>
  <c r="I36" i="7"/>
  <c r="J17" i="11"/>
  <c r="K36" i="7"/>
  <c r="L17" i="11"/>
  <c r="F36" i="7"/>
  <c r="G17" i="11"/>
  <c r="E36" i="7"/>
  <c r="F17" i="11"/>
  <c r="G36" i="7"/>
  <c r="H17" i="11"/>
  <c r="D36" i="7"/>
  <c r="E17" i="11"/>
  <c r="J36" i="7"/>
  <c r="K17" i="11"/>
  <c r="P25" i="11" l="1"/>
  <c r="N23" i="11"/>
  <c r="M9" i="7"/>
  <c r="M16" i="7"/>
  <c r="M38" i="7" s="1"/>
  <c r="P58" i="7"/>
  <c r="P60" i="7" s="1"/>
  <c r="P49" i="7" s="1"/>
  <c r="O58" i="7"/>
  <c r="O60" i="7" s="1"/>
  <c r="O49" i="7" s="1"/>
  <c r="J58" i="7"/>
  <c r="J60" i="7" s="1"/>
  <c r="J49" i="7" s="1"/>
  <c r="I58" i="7"/>
  <c r="H58" i="7"/>
  <c r="H60" i="7" s="1"/>
  <c r="H49" i="7" s="1"/>
  <c r="G58" i="7"/>
  <c r="G60" i="7" s="1"/>
  <c r="G49" i="7" s="1"/>
  <c r="F58" i="7"/>
  <c r="F60" i="7" s="1"/>
  <c r="F49" i="7" s="1"/>
  <c r="E58" i="7"/>
  <c r="D58" i="7"/>
  <c r="D60" i="7" s="1"/>
  <c r="D49" i="7" s="1"/>
  <c r="C58" i="7"/>
  <c r="C60" i="7" s="1"/>
  <c r="C49" i="7" s="1"/>
  <c r="K45" i="1"/>
  <c r="K41" i="1"/>
  <c r="K51" i="1" s="1"/>
  <c r="K30" i="1"/>
  <c r="K17" i="1"/>
  <c r="K7" i="1"/>
  <c r="K26" i="1" s="1"/>
  <c r="M40" i="7" l="1"/>
  <c r="N15" i="11"/>
  <c r="M19" i="7"/>
  <c r="M41" i="7" s="1"/>
  <c r="M18" i="7"/>
  <c r="E60" i="7"/>
  <c r="D61" i="7"/>
  <c r="H61" i="7"/>
  <c r="P61" i="7"/>
  <c r="I60" i="7"/>
  <c r="F61" i="7"/>
  <c r="J61" i="7"/>
  <c r="C61" i="7"/>
  <c r="G61" i="7"/>
  <c r="O61" i="7"/>
  <c r="O37" i="6"/>
  <c r="P37" i="6"/>
  <c r="P39" i="6" s="1"/>
  <c r="F37" i="6"/>
  <c r="F39" i="6" s="1"/>
  <c r="E37" i="6"/>
  <c r="E39" i="6" s="1"/>
  <c r="D37" i="6"/>
  <c r="D39" i="6" s="1"/>
  <c r="C37" i="6"/>
  <c r="C39" i="6" s="1"/>
  <c r="J37" i="6"/>
  <c r="I37" i="6"/>
  <c r="I39" i="6" s="1"/>
  <c r="H37" i="6"/>
  <c r="H39" i="6" s="1"/>
  <c r="G37" i="6"/>
  <c r="G39" i="6" s="1"/>
  <c r="I61" i="7" l="1"/>
  <c r="I49" i="7"/>
  <c r="E61" i="7"/>
  <c r="E49" i="7"/>
  <c r="M42" i="7"/>
  <c r="M44" i="7" s="1"/>
  <c r="M46" i="7" s="1"/>
  <c r="M51" i="7" s="1"/>
  <c r="M20" i="7"/>
  <c r="M22" i="7" s="1"/>
  <c r="M24" i="7" s="1"/>
  <c r="M29" i="7" s="1"/>
  <c r="C40" i="6"/>
  <c r="P40" i="6"/>
  <c r="E40" i="6"/>
  <c r="F40" i="6"/>
  <c r="J39" i="6"/>
  <c r="J40" i="6" s="1"/>
  <c r="D40" i="6"/>
  <c r="H40" i="6"/>
  <c r="I40" i="6"/>
  <c r="G40" i="6"/>
  <c r="O39" i="6"/>
  <c r="O40" i="6" s="1"/>
  <c r="Q23" i="11" l="1"/>
  <c r="P23" i="11"/>
  <c r="K23" i="11"/>
  <c r="J23" i="11"/>
  <c r="I23" i="11"/>
  <c r="H23" i="11"/>
  <c r="G23" i="11"/>
  <c r="F23" i="11"/>
  <c r="E23" i="11"/>
  <c r="D23" i="11"/>
  <c r="L12" i="11"/>
  <c r="Q12" i="11"/>
  <c r="P12" i="11"/>
  <c r="K12" i="11"/>
  <c r="J12" i="11"/>
  <c r="I12" i="11"/>
  <c r="H12" i="11"/>
  <c r="G12" i="11"/>
  <c r="F12" i="11"/>
  <c r="E12" i="11"/>
  <c r="D12" i="11"/>
  <c r="L6" i="11"/>
  <c r="Q6" i="11"/>
  <c r="P6" i="11"/>
  <c r="K6" i="11"/>
  <c r="J6" i="11"/>
  <c r="I6" i="11"/>
  <c r="H6" i="11"/>
  <c r="G6" i="11"/>
  <c r="F6" i="11"/>
  <c r="E6" i="11"/>
  <c r="D6" i="11"/>
  <c r="P26" i="11" l="1"/>
  <c r="Q26" i="11"/>
  <c r="D24" i="11"/>
  <c r="P27" i="11"/>
  <c r="G24" i="11"/>
  <c r="K24" i="11"/>
  <c r="F24" i="11"/>
  <c r="J24" i="11"/>
  <c r="L24" i="11"/>
  <c r="H24" i="11"/>
  <c r="P24" i="11"/>
  <c r="E24" i="11"/>
  <c r="I24" i="11"/>
  <c r="Q24" i="11"/>
  <c r="Q27" i="11"/>
  <c r="Q28" i="11" l="1"/>
  <c r="P28" i="11"/>
  <c r="K16" i="7"/>
  <c r="K38" i="7" s="1"/>
  <c r="J16" i="7"/>
  <c r="J38" i="7" s="1"/>
  <c r="I16" i="7"/>
  <c r="I38" i="7" s="1"/>
  <c r="H16" i="7"/>
  <c r="H38" i="7" s="1"/>
  <c r="G16" i="7"/>
  <c r="G38" i="7" s="1"/>
  <c r="F16" i="7"/>
  <c r="F38" i="7" s="1"/>
  <c r="E16" i="7"/>
  <c r="E38" i="7" s="1"/>
  <c r="D16" i="7"/>
  <c r="D38" i="7" s="1"/>
  <c r="C16" i="7"/>
  <c r="C38" i="7" s="1"/>
  <c r="D15" i="11" s="1"/>
  <c r="H40" i="7" l="1"/>
  <c r="I15" i="11"/>
  <c r="I18" i="11" s="1"/>
  <c r="E40" i="7"/>
  <c r="F15" i="11"/>
  <c r="F18" i="11" s="1"/>
  <c r="I40" i="7"/>
  <c r="J15" i="11"/>
  <c r="J18" i="11" s="1"/>
  <c r="D40" i="7"/>
  <c r="E15" i="11"/>
  <c r="E18" i="11" s="1"/>
  <c r="F40" i="7"/>
  <c r="G15" i="11"/>
  <c r="G18" i="11" s="1"/>
  <c r="J40" i="7"/>
  <c r="K15" i="11"/>
  <c r="K18" i="11" s="1"/>
  <c r="G40" i="7"/>
  <c r="H15" i="11"/>
  <c r="H18" i="11" s="1"/>
  <c r="K40" i="7"/>
  <c r="L15" i="11"/>
  <c r="L18" i="11" s="1"/>
  <c r="C8" i="7"/>
  <c r="C35" i="7" s="1"/>
  <c r="D17" i="11" s="1"/>
  <c r="D18" i="11" s="1"/>
  <c r="D25" i="11" s="1"/>
  <c r="K20" i="11" l="1"/>
  <c r="K26" i="11" s="1"/>
  <c r="K28" i="11" s="1"/>
  <c r="K25" i="11"/>
  <c r="K27" i="11" s="1"/>
  <c r="E20" i="11"/>
  <c r="E26" i="11" s="1"/>
  <c r="E28" i="11" s="1"/>
  <c r="E25" i="11"/>
  <c r="E27" i="11" s="1"/>
  <c r="F20" i="11"/>
  <c r="F26" i="11" s="1"/>
  <c r="F28" i="11" s="1"/>
  <c r="F25" i="11"/>
  <c r="F27" i="11" s="1"/>
  <c r="L20" i="11"/>
  <c r="L26" i="11" s="1"/>
  <c r="L28" i="11" s="1"/>
  <c r="L25" i="11"/>
  <c r="L27" i="11" s="1"/>
  <c r="I20" i="11"/>
  <c r="I26" i="11" s="1"/>
  <c r="I28" i="11" s="1"/>
  <c r="I25" i="11"/>
  <c r="I27" i="11" s="1"/>
  <c r="H20" i="11"/>
  <c r="H26" i="11" s="1"/>
  <c r="H28" i="11" s="1"/>
  <c r="H25" i="11"/>
  <c r="H27" i="11" s="1"/>
  <c r="J20" i="11"/>
  <c r="J26" i="11" s="1"/>
  <c r="J28" i="11" s="1"/>
  <c r="J25" i="11"/>
  <c r="J27" i="11" s="1"/>
  <c r="G20" i="11"/>
  <c r="G26" i="11" s="1"/>
  <c r="G28" i="11" s="1"/>
  <c r="G25" i="11"/>
  <c r="G27" i="11" s="1"/>
  <c r="C36" i="7"/>
  <c r="C40" i="7" s="1"/>
  <c r="C9" i="7"/>
  <c r="C18" i="7" s="1"/>
  <c r="J9" i="7"/>
  <c r="H9" i="7"/>
  <c r="F9" i="7"/>
  <c r="F18" i="7" s="1"/>
  <c r="D9" i="7"/>
  <c r="D18" i="7" s="1"/>
  <c r="K9" i="7"/>
  <c r="I9" i="7"/>
  <c r="I18" i="7" s="1"/>
  <c r="E9" i="7"/>
  <c r="E18" i="7" s="1"/>
  <c r="D20" i="11" l="1"/>
  <c r="D27" i="11"/>
  <c r="K18" i="7"/>
  <c r="H18" i="7"/>
  <c r="J18" i="7"/>
  <c r="G9" i="7"/>
  <c r="G18" i="7" s="1"/>
  <c r="D26" i="11" l="1"/>
  <c r="D28" i="11" s="1"/>
  <c r="K9" i="6"/>
  <c r="K12" i="6" s="1"/>
  <c r="P9" i="6"/>
  <c r="P12" i="6" s="1"/>
  <c r="O9" i="6"/>
  <c r="O12" i="6" s="1"/>
  <c r="J9" i="6"/>
  <c r="J12" i="6" s="1"/>
  <c r="I9" i="6"/>
  <c r="I12" i="6" s="1"/>
  <c r="H9" i="6"/>
  <c r="H12" i="6" s="1"/>
  <c r="G9" i="6"/>
  <c r="G12" i="6" s="1"/>
  <c r="C9" i="6"/>
  <c r="C12" i="6" s="1"/>
  <c r="K18" i="6"/>
  <c r="K19" i="7" s="1"/>
  <c r="P18" i="6"/>
  <c r="P19" i="7" s="1"/>
  <c r="O18" i="6"/>
  <c r="O19" i="7" s="1"/>
  <c r="J18" i="6"/>
  <c r="J19" i="7" s="1"/>
  <c r="I18" i="6"/>
  <c r="I19" i="7" s="1"/>
  <c r="H18" i="6"/>
  <c r="H19" i="7" s="1"/>
  <c r="G18" i="6"/>
  <c r="G19" i="7" s="1"/>
  <c r="F18" i="6"/>
  <c r="F19" i="7" s="1"/>
  <c r="E18" i="6"/>
  <c r="E19" i="7" s="1"/>
  <c r="D18" i="6"/>
  <c r="D19" i="7" s="1"/>
  <c r="C18" i="6"/>
  <c r="C19" i="7" s="1"/>
  <c r="F12" i="6"/>
  <c r="E12" i="6"/>
  <c r="D12" i="6"/>
  <c r="P41" i="7" l="1"/>
  <c r="P42" i="7" s="1"/>
  <c r="P44" i="7" s="1"/>
  <c r="P46" i="7" s="1"/>
  <c r="P51" i="7" s="1"/>
  <c r="P20" i="7"/>
  <c r="P22" i="7" s="1"/>
  <c r="P24" i="7" s="1"/>
  <c r="P29" i="7" s="1"/>
  <c r="O41" i="7"/>
  <c r="O42" i="7" s="1"/>
  <c r="O44" i="7" s="1"/>
  <c r="O46" i="7" s="1"/>
  <c r="O51" i="7" s="1"/>
  <c r="O20" i="7"/>
  <c r="O22" i="7" s="1"/>
  <c r="O24" i="7" s="1"/>
  <c r="O29" i="7" s="1"/>
  <c r="E20" i="7"/>
  <c r="E22" i="7" s="1"/>
  <c r="E24" i="7" s="1"/>
  <c r="E29" i="7" s="1"/>
  <c r="E41" i="7"/>
  <c r="E42" i="7" s="1"/>
  <c r="E44" i="7" s="1"/>
  <c r="E46" i="7" s="1"/>
  <c r="E51" i="7" s="1"/>
  <c r="I20" i="7"/>
  <c r="I22" i="7" s="1"/>
  <c r="I24" i="7" s="1"/>
  <c r="I29" i="7" s="1"/>
  <c r="I41" i="7"/>
  <c r="I42" i="7" s="1"/>
  <c r="I44" i="7" s="1"/>
  <c r="I46" i="7" s="1"/>
  <c r="I51" i="7" s="1"/>
  <c r="K20" i="7"/>
  <c r="K22" i="7" s="1"/>
  <c r="K24" i="7" s="1"/>
  <c r="K29" i="7" s="1"/>
  <c r="K41" i="7"/>
  <c r="K42" i="7" s="1"/>
  <c r="K44" i="7" s="1"/>
  <c r="K46" i="7" s="1"/>
  <c r="K51" i="7" s="1"/>
  <c r="F20" i="7"/>
  <c r="F22" i="7" s="1"/>
  <c r="F24" i="7" s="1"/>
  <c r="F29" i="7" s="1"/>
  <c r="F41" i="7"/>
  <c r="F42" i="7" s="1"/>
  <c r="F44" i="7" s="1"/>
  <c r="F46" i="7" s="1"/>
  <c r="F51" i="7" s="1"/>
  <c r="J20" i="7"/>
  <c r="J22" i="7" s="1"/>
  <c r="J24" i="7" s="1"/>
  <c r="J29" i="7" s="1"/>
  <c r="J41" i="7"/>
  <c r="J42" i="7" s="1"/>
  <c r="J44" i="7" s="1"/>
  <c r="J46" i="7" s="1"/>
  <c r="J51" i="7" s="1"/>
  <c r="C20" i="7"/>
  <c r="C22" i="7" s="1"/>
  <c r="C24" i="7" s="1"/>
  <c r="C29" i="7" s="1"/>
  <c r="C41" i="7"/>
  <c r="C42" i="7" s="1"/>
  <c r="C44" i="7" s="1"/>
  <c r="C46" i="7" s="1"/>
  <c r="C51" i="7" s="1"/>
  <c r="G20" i="7"/>
  <c r="G22" i="7" s="1"/>
  <c r="G24" i="7" s="1"/>
  <c r="G29" i="7" s="1"/>
  <c r="G41" i="7"/>
  <c r="G42" i="7" s="1"/>
  <c r="G44" i="7" s="1"/>
  <c r="G46" i="7" s="1"/>
  <c r="G51" i="7" s="1"/>
  <c r="D20" i="7"/>
  <c r="D22" i="7" s="1"/>
  <c r="D24" i="7" s="1"/>
  <c r="D29" i="7" s="1"/>
  <c r="D41" i="7"/>
  <c r="D42" i="7" s="1"/>
  <c r="D44" i="7" s="1"/>
  <c r="D46" i="7" s="1"/>
  <c r="D51" i="7" s="1"/>
  <c r="H20" i="7"/>
  <c r="H22" i="7" s="1"/>
  <c r="H24" i="7" s="1"/>
  <c r="H29" i="7" s="1"/>
  <c r="H41" i="7"/>
  <c r="H42" i="7" s="1"/>
  <c r="H44" i="7" s="1"/>
  <c r="H46" i="7" s="1"/>
  <c r="H51" i="7" s="1"/>
  <c r="C22" i="6"/>
  <c r="C23" i="6" s="1"/>
  <c r="C25" i="6" s="1"/>
  <c r="C30" i="6" s="1"/>
  <c r="G22" i="6"/>
  <c r="O22" i="6"/>
  <c r="O23" i="6" s="1"/>
  <c r="O25" i="6" s="1"/>
  <c r="O30" i="6" s="1"/>
  <c r="I22" i="6"/>
  <c r="I23" i="6" s="1"/>
  <c r="I25" i="6" s="1"/>
  <c r="I30" i="6" s="1"/>
  <c r="F22" i="6"/>
  <c r="F23" i="6" s="1"/>
  <c r="F25" i="6" s="1"/>
  <c r="F30" i="6" s="1"/>
  <c r="J22" i="6"/>
  <c r="J23" i="6" s="1"/>
  <c r="J25" i="6" s="1"/>
  <c r="J30" i="6" s="1"/>
  <c r="K22" i="6"/>
  <c r="K23" i="6" s="1"/>
  <c r="K25" i="6" s="1"/>
  <c r="K30" i="6" s="1"/>
  <c r="E22" i="6"/>
  <c r="E23" i="6" s="1"/>
  <c r="E25" i="6" s="1"/>
  <c r="E30" i="6" s="1"/>
  <c r="D22" i="6"/>
  <c r="D23" i="6" s="1"/>
  <c r="D25" i="6" s="1"/>
  <c r="D30" i="6" s="1"/>
  <c r="H22" i="6"/>
  <c r="H23" i="6" s="1"/>
  <c r="H25" i="6" s="1"/>
  <c r="H30" i="6" s="1"/>
  <c r="P22" i="6"/>
  <c r="P23" i="6" s="1"/>
  <c r="P25" i="6" s="1"/>
  <c r="P30" i="6" s="1"/>
  <c r="G23" i="6" l="1"/>
  <c r="I4" i="1"/>
  <c r="H4" i="1"/>
  <c r="G4" i="1"/>
  <c r="F4" i="1"/>
  <c r="E4" i="1"/>
  <c r="D4" i="1"/>
  <c r="C4" i="1"/>
  <c r="G25" i="6" l="1"/>
  <c r="J45" i="1"/>
  <c r="I45" i="1"/>
  <c r="H45" i="1"/>
  <c r="G45" i="1"/>
  <c r="F45" i="1"/>
  <c r="E45" i="1"/>
  <c r="D45" i="1"/>
  <c r="C45" i="1"/>
  <c r="J41" i="1"/>
  <c r="J51" i="1" s="1"/>
  <c r="I41" i="1"/>
  <c r="H41" i="1"/>
  <c r="H51" i="1" s="1"/>
  <c r="G41" i="1"/>
  <c r="G51" i="1" s="1"/>
  <c r="F41" i="1"/>
  <c r="F51" i="1" s="1"/>
  <c r="E41" i="1"/>
  <c r="E51" i="1" s="1"/>
  <c r="D41" i="1"/>
  <c r="D51" i="1" s="1"/>
  <c r="C41" i="1"/>
  <c r="C51" i="1" s="1"/>
  <c r="J30" i="1"/>
  <c r="I30" i="1"/>
  <c r="H30" i="1"/>
  <c r="G30" i="1"/>
  <c r="F30" i="1"/>
  <c r="E30" i="1"/>
  <c r="D30" i="1"/>
  <c r="C30" i="1"/>
  <c r="J17" i="1"/>
  <c r="I17" i="1"/>
  <c r="H17" i="1"/>
  <c r="H26" i="1" s="1"/>
  <c r="G17" i="1"/>
  <c r="F17" i="1"/>
  <c r="E17" i="1"/>
  <c r="D17" i="1"/>
  <c r="D26" i="1" s="1"/>
  <c r="C17" i="1"/>
  <c r="C26" i="1" s="1"/>
  <c r="J7" i="1"/>
  <c r="I7" i="1"/>
  <c r="I26" i="1" s="1"/>
  <c r="H7" i="1"/>
  <c r="G7" i="1"/>
  <c r="G26" i="1" s="1"/>
  <c r="F7" i="1"/>
  <c r="E7" i="1"/>
  <c r="D7" i="1"/>
  <c r="C7" i="1"/>
  <c r="J4" i="1"/>
  <c r="J26" i="1" s="1"/>
  <c r="I51" i="1" l="1"/>
  <c r="G30" i="6"/>
  <c r="F26" i="1"/>
  <c r="E26" i="1"/>
  <c r="N12" i="11" l="1"/>
  <c r="N24" i="11" l="1"/>
  <c r="N18" i="11" l="1"/>
  <c r="N25" i="11" l="1"/>
  <c r="N27" i="11" s="1"/>
  <c r="N20" i="11"/>
  <c r="N26" i="11" s="1"/>
  <c r="N28" i="11" s="1"/>
</calcChain>
</file>

<file path=xl/sharedStrings.xml><?xml version="1.0" encoding="utf-8"?>
<sst xmlns="http://schemas.openxmlformats.org/spreadsheetml/2006/main" count="360" uniqueCount="155">
  <si>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</si>
  <si>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</si>
  <si>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</si>
  <si>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</si>
  <si>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</si>
  <si>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</si>
  <si>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</si>
  <si>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</si>
  <si>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</si>
  <si>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</si>
  <si>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</si>
  <si>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</si>
  <si>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</si>
  <si>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</si>
  <si>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</si>
  <si>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</si>
  <si>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</si>
  <si>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</si>
  <si>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</si>
  <si>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</si>
  <si>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</si>
  <si>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</si>
  <si>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</si>
  <si>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</si>
  <si>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</si>
  <si>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</si>
  <si>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</si>
  <si>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</si>
  <si>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</si>
  <si>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</si>
  <si>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</si>
  <si>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</si>
  <si>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</si>
  <si>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</si>
  <si>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</si>
  <si>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</si>
  <si>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</si>
  <si>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</si>
  <si>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</si>
  <si>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</si>
  <si>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</si>
  <si>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</si>
  <si>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</si>
  <si>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</si>
  <si>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</si>
  <si>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</si>
  <si>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</si>
  <si>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</si>
  <si>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</si>
  <si>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</si>
  <si>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</si>
  <si>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</si>
  <si>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</si>
  <si>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</si>
  <si>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</si>
  <si>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</si>
  <si>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</si>
  <si>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</si>
  <si>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</si>
  <si>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</si>
  <si>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</si>
  <si>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</si>
  <si>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</si>
  <si>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</si>
  <si>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</si>
  <si>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</si>
  <si>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</si>
  <si>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</si>
  <si>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</si>
  <si>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</si>
  <si>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</si>
  <si>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</si>
  <si>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</si>
  <si>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</si>
  <si>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</si>
  <si>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</si>
  <si>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</si>
  <si>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</si>
  <si>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</si>
  <si>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</si>
  <si>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</si>
  <si>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</si>
  <si>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</si>
  <si>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</si>
  <si>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</si>
  <si>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</si>
  <si>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</si>
  <si>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</si>
  <si>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Services revenue</t>
  </si>
  <si>
    <t>Revenue from services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</si>
  <si>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</si>
  <si>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</si>
  <si>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</si>
  <si>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</si>
  <si>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</si>
  <si>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</si>
  <si>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</si>
  <si>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</si>
  <si>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Technical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</si>
  <si>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</si>
  <si>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</si>
  <si>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</si>
  <si>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</si>
  <si>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</si>
  <si>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</si>
  <si>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</si>
  <si>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</si>
  <si>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</si>
  <si>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Technical expenses, net of revenues from other services - after reinsurance</t>
  </si>
  <si>
    <t>Technical expenses, net of revenues from other services - before reinsurance</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</si>
  <si>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</si>
  <si>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</si>
  <si>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</si>
  <si>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</si>
  <si>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</si>
  <si>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</si>
  <si>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</si>
  <si>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</si>
  <si>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</si>
  <si>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</si>
  <si>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</si>
  <si>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</si>
  <si>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</si>
  <si>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</si>
  <si>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</si>
  <si>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</si>
  <si>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</si>
  <si>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</si>
  <si>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</si>
  <si>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</si>
  <si>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</si>
  <si>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</si>
  <si>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</si>
  <si>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</si>
  <si>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</si>
  <si>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</si>
  <si>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</si>
  <si>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</si>
  <si>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</si>
  <si>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</si>
  <si>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</si>
  <si>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</si>
  <si>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</si>
  <si>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</si>
  <si>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</si>
  <si>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</si>
  <si>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</si>
  <si>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</si>
  <si>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2017 and complete this information with the Registration Document for the year 2016. The Registration Document for 2016 was registered by the Autorité des marchés financiers (“AMF”) on April 12th, 2017 under the No. R.17-016.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</si>
  <si>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OPERATING INCOME FROM SEGM</t>
  </si>
  <si>
    <t>NET INCOME FROM SEGM</t>
  </si>
  <si>
    <t>Q3 2017</t>
  </si>
  <si>
    <t>9M 2016</t>
  </si>
  <si>
    <t>9M 2017</t>
  </si>
  <si>
    <t>published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</si>
</sst>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_ ;\-#,##0.0000000000\ "/>
  </numFmts>
  <fonts count="93">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3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204" fontId="71" fillId="32"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4" fontId="5" fillId="32" borderId="28" xfId="0" applyNumberFormat="1" applyFont="1" applyFill="1" applyBorder="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10" fontId="63" fillId="36" borderId="1" xfId="30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10" fontId="4" fillId="0" borderId="0" xfId="0" applyNumberFormat="1" applyFont="1"/>
    <xf numFmtId="207" fontId="4" fillId="0" borderId="0" xfId="0" applyNumberFormat="1" applyFont="1"/>
    <xf numFmtId="204" fontId="62" fillId="36" borderId="1" xfId="0" applyNumberFormat="1" applyFont="1" applyFill="1" applyBorder="1"/>
    <xf numFmtId="204" fontId="71" fillId="36" borderId="31" xfId="0" applyNumberFormat="1" applyFont="1" applyFill="1" applyBorder="1"/>
    <xf numFmtId="209" fontId="59" fillId="0" borderId="0" xfId="0" applyNumberFormat="1" applyFont="1" applyFill="1"/>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989BB3"/>
      <color rgb="FF3E5077"/>
      <color rgb="FFD1F0F1"/>
      <color rgb="FFFFFFCC"/>
      <color rgb="FF46C2C7"/>
      <color rgb="FF03365F"/>
      <color rgb="FF18B3B9"/>
      <color rgb="FFEDF9F9"/>
      <color rgb="FFA3E1E3"/>
      <color rgb="FFE0F1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tabSelected="1" zoomScaleNormal="100" workbookViewId="0"/>
  </sheetViews>
  <sheetFormatPr baseColWidth="10" defaultColWidth="11.44140625" defaultRowHeight="13.8"/>
  <cols>
    <col min="1" max="1" width="2.109375" style="1" customWidth="1"/>
    <col min="2" max="2" width="48.88671875" style="1" customWidth="1"/>
    <col min="3" max="13" width="11.5546875" style="1" customWidth="1"/>
    <col min="14" max="16384" width="11.44140625" style="1"/>
  </cols>
  <sheetData>
    <row r="1" spans="2:15" s="3" customFormat="1" ht="18">
      <c r="B1" s="5" t="s">
        <v>0</v>
      </c>
    </row>
    <row r="2" spans="2:15" s="3" customFormat="1"/>
    <row r="3" spans="2:15">
      <c r="B3" s="90" t="s">
        <v>1</v>
      </c>
      <c r="C3" s="90">
        <v>42094</v>
      </c>
      <c r="D3" s="90">
        <v>42185</v>
      </c>
      <c r="E3" s="90">
        <v>42277</v>
      </c>
      <c r="F3" s="90">
        <v>42369</v>
      </c>
      <c r="G3" s="90">
        <v>42460</v>
      </c>
      <c r="H3" s="90">
        <v>42551</v>
      </c>
      <c r="I3" s="90">
        <v>42643</v>
      </c>
      <c r="J3" s="90">
        <v>42735</v>
      </c>
      <c r="K3" s="90">
        <v>42825</v>
      </c>
      <c r="L3" s="90">
        <v>42916</v>
      </c>
      <c r="M3" s="91">
        <v>43008</v>
      </c>
      <c r="N3" s="3"/>
      <c r="O3" s="3"/>
    </row>
    <row r="4" spans="2:15">
      <c r="B4" s="12" t="s">
        <v>2</v>
      </c>
      <c r="C4" s="13">
        <f>C5+C6</f>
        <v>231972</v>
      </c>
      <c r="D4" s="13">
        <f t="shared" ref="D4:I4" si="0">D5+D6</f>
        <v>230209</v>
      </c>
      <c r="E4" s="13">
        <f t="shared" si="0"/>
        <v>227157</v>
      </c>
      <c r="F4" s="13">
        <f t="shared" si="0"/>
        <v>224307</v>
      </c>
      <c r="G4" s="13">
        <f t="shared" si="0"/>
        <v>222264</v>
      </c>
      <c r="H4" s="13">
        <f t="shared" si="0"/>
        <v>220776</v>
      </c>
      <c r="I4" s="121">
        <f t="shared" si="0"/>
        <v>220039</v>
      </c>
      <c r="J4" s="13">
        <f>J5+J6</f>
        <v>215708</v>
      </c>
      <c r="K4" s="13">
        <v>214995</v>
      </c>
      <c r="L4" s="13">
        <v>213468.15620338111</v>
      </c>
      <c r="M4" s="33">
        <v>211108</v>
      </c>
      <c r="N4" s="3"/>
      <c r="O4" s="3"/>
    </row>
    <row r="5" spans="2:15">
      <c r="B5" s="2" t="s">
        <v>3</v>
      </c>
      <c r="C5" s="15">
        <v>155831</v>
      </c>
      <c r="D5" s="15">
        <v>155656</v>
      </c>
      <c r="E5" s="15">
        <v>155069</v>
      </c>
      <c r="F5" s="15">
        <v>155467</v>
      </c>
      <c r="G5" s="15">
        <v>155153</v>
      </c>
      <c r="H5" s="15">
        <v>155440</v>
      </c>
      <c r="I5" s="122">
        <v>155472</v>
      </c>
      <c r="J5" s="15">
        <v>156214</v>
      </c>
      <c r="K5" s="15">
        <v>156468</v>
      </c>
      <c r="L5" s="13">
        <v>155757.11809138401</v>
      </c>
      <c r="M5" s="33">
        <v>155195</v>
      </c>
    </row>
    <row r="6" spans="2:15">
      <c r="B6" s="2" t="s">
        <v>4</v>
      </c>
      <c r="C6" s="15">
        <v>76141</v>
      </c>
      <c r="D6" s="15">
        <v>74553</v>
      </c>
      <c r="E6" s="15">
        <v>72088</v>
      </c>
      <c r="F6" s="15">
        <v>68840</v>
      </c>
      <c r="G6" s="15">
        <v>67111</v>
      </c>
      <c r="H6" s="15">
        <v>65336</v>
      </c>
      <c r="I6" s="122">
        <v>64566.999999999993</v>
      </c>
      <c r="J6" s="15">
        <v>59494</v>
      </c>
      <c r="K6" s="15">
        <v>58527</v>
      </c>
      <c r="L6" s="13">
        <v>57711.038111997099</v>
      </c>
      <c r="M6" s="33">
        <v>55913</v>
      </c>
    </row>
    <row r="7" spans="2:15" ht="14.4" thickBot="1">
      <c r="B7" s="18" t="s">
        <v>5</v>
      </c>
      <c r="C7" s="19">
        <f>SUM(C8:C13)</f>
        <v>2768018</v>
      </c>
      <c r="D7" s="19">
        <f t="shared" ref="D7:J7" si="1">SUM(D8:D13)</f>
        <v>2583695</v>
      </c>
      <c r="E7" s="19">
        <f t="shared" si="1"/>
        <v>2561969</v>
      </c>
      <c r="F7" s="19">
        <f t="shared" si="1"/>
        <v>2648119</v>
      </c>
      <c r="G7" s="19">
        <f t="shared" si="1"/>
        <v>2617425</v>
      </c>
      <c r="H7" s="19">
        <f t="shared" si="1"/>
        <v>2560412</v>
      </c>
      <c r="I7" s="115">
        <f t="shared" si="1"/>
        <v>2610512</v>
      </c>
      <c r="J7" s="19">
        <f t="shared" si="1"/>
        <v>2751091</v>
      </c>
      <c r="K7" s="19">
        <f>SUM(K8:K13)</f>
        <v>2898846</v>
      </c>
      <c r="L7" s="19">
        <f>SUM(L8:L13)</f>
        <v>2820992.3521535131</v>
      </c>
      <c r="M7" s="34">
        <f>SUM(M8:M13)</f>
        <v>2808050</v>
      </c>
    </row>
    <row r="8" spans="2:15">
      <c r="B8" s="2" t="s">
        <v>6</v>
      </c>
      <c r="C8" s="13">
        <v>923</v>
      </c>
      <c r="D8" s="13">
        <v>1195</v>
      </c>
      <c r="E8" s="13">
        <v>800</v>
      </c>
      <c r="F8" s="13">
        <v>800</v>
      </c>
      <c r="G8" s="13">
        <v>800</v>
      </c>
      <c r="H8" s="13">
        <v>800</v>
      </c>
      <c r="I8" s="121">
        <v>800</v>
      </c>
      <c r="J8" s="13">
        <v>788</v>
      </c>
      <c r="K8" s="13">
        <v>788</v>
      </c>
      <c r="L8" s="13">
        <v>288</v>
      </c>
      <c r="M8" s="33">
        <v>288</v>
      </c>
    </row>
    <row r="9" spans="2:15">
      <c r="B9" s="2" t="s">
        <v>7</v>
      </c>
      <c r="C9" s="13">
        <v>6929</v>
      </c>
      <c r="D9" s="13">
        <v>6906</v>
      </c>
      <c r="E9" s="13">
        <v>3728</v>
      </c>
      <c r="F9" s="13">
        <v>3721</v>
      </c>
      <c r="G9" s="13">
        <v>3762</v>
      </c>
      <c r="H9" s="13">
        <v>3722</v>
      </c>
      <c r="I9" s="121">
        <v>3705</v>
      </c>
      <c r="J9" s="13">
        <v>2740</v>
      </c>
      <c r="K9" s="13">
        <v>2806</v>
      </c>
      <c r="L9" s="13">
        <v>2758</v>
      </c>
      <c r="M9" s="33">
        <v>1831</v>
      </c>
    </row>
    <row r="10" spans="2:15">
      <c r="B10" s="2" t="s">
        <v>8</v>
      </c>
      <c r="C10" s="13">
        <v>2549028</v>
      </c>
      <c r="D10" s="13">
        <v>2404826</v>
      </c>
      <c r="E10" s="13">
        <v>2436514</v>
      </c>
      <c r="F10" s="13">
        <v>2512526</v>
      </c>
      <c r="G10" s="13">
        <v>2497330</v>
      </c>
      <c r="H10" s="13">
        <v>2453513</v>
      </c>
      <c r="I10" s="121">
        <v>2499191</v>
      </c>
      <c r="J10" s="13">
        <v>2593952</v>
      </c>
      <c r="K10" s="13">
        <v>2762218</v>
      </c>
      <c r="L10" s="13">
        <v>2710264.7269226601</v>
      </c>
      <c r="M10" s="33">
        <v>2701982</v>
      </c>
    </row>
    <row r="11" spans="2:15">
      <c r="B11" s="2" t="s">
        <v>9</v>
      </c>
      <c r="C11" s="13">
        <v>35655</v>
      </c>
      <c r="D11" s="13">
        <v>28214</v>
      </c>
      <c r="E11" s="13">
        <v>68278</v>
      </c>
      <c r="F11" s="13">
        <v>55468</v>
      </c>
      <c r="G11" s="13">
        <v>30305</v>
      </c>
      <c r="H11" s="13">
        <v>17763</v>
      </c>
      <c r="I11" s="121">
        <v>19776</v>
      </c>
      <c r="J11" s="13">
        <v>69696</v>
      </c>
      <c r="K11" s="13">
        <v>26407</v>
      </c>
      <c r="L11" s="13">
        <v>3799</v>
      </c>
      <c r="M11" s="33">
        <v>3636</v>
      </c>
    </row>
    <row r="12" spans="2:15">
      <c r="B12" s="2" t="s">
        <v>10</v>
      </c>
      <c r="C12" s="13">
        <v>2871</v>
      </c>
      <c r="D12" s="13">
        <v>8714</v>
      </c>
      <c r="E12" s="13">
        <v>5486</v>
      </c>
      <c r="F12" s="13">
        <v>6123</v>
      </c>
      <c r="G12" s="13">
        <v>17853</v>
      </c>
      <c r="H12" s="13">
        <v>15007</v>
      </c>
      <c r="I12" s="121">
        <v>5885</v>
      </c>
      <c r="J12" s="13">
        <v>2975</v>
      </c>
      <c r="K12" s="13">
        <v>13078</v>
      </c>
      <c r="L12" s="13">
        <v>19376</v>
      </c>
      <c r="M12" s="33">
        <v>4310</v>
      </c>
    </row>
    <row r="13" spans="2:15">
      <c r="B13" s="2" t="s">
        <v>11</v>
      </c>
      <c r="C13" s="13">
        <v>172612</v>
      </c>
      <c r="D13" s="13">
        <v>133840</v>
      </c>
      <c r="E13" s="13">
        <v>47163</v>
      </c>
      <c r="F13" s="13">
        <v>69481</v>
      </c>
      <c r="G13" s="13">
        <v>67375</v>
      </c>
      <c r="H13" s="13">
        <v>69607</v>
      </c>
      <c r="I13" s="121">
        <v>81155</v>
      </c>
      <c r="J13" s="13">
        <v>80940</v>
      </c>
      <c r="K13" s="13">
        <v>93549</v>
      </c>
      <c r="L13" s="13">
        <v>84506.625230852806</v>
      </c>
      <c r="M13" s="33">
        <v>96003</v>
      </c>
    </row>
    <row r="14" spans="2:15" ht="14.4" thickBot="1">
      <c r="B14" s="18" t="s">
        <v>12</v>
      </c>
      <c r="C14" s="19">
        <v>2371742</v>
      </c>
      <c r="D14" s="19">
        <v>2381484</v>
      </c>
      <c r="E14" s="19">
        <v>2371022</v>
      </c>
      <c r="F14" s="19">
        <v>2370902</v>
      </c>
      <c r="G14" s="19">
        <v>2334309</v>
      </c>
      <c r="H14" s="19">
        <v>2426175</v>
      </c>
      <c r="I14" s="115">
        <v>2367079</v>
      </c>
      <c r="J14" s="19">
        <v>2481525</v>
      </c>
      <c r="K14" s="19">
        <v>2635356</v>
      </c>
      <c r="L14" s="19">
        <v>2561532.63628595</v>
      </c>
      <c r="M14" s="34">
        <v>2647793</v>
      </c>
    </row>
    <row r="15" spans="2:15" ht="14.4" thickBot="1">
      <c r="B15" s="18" t="s">
        <v>13</v>
      </c>
      <c r="C15" s="19">
        <v>19223</v>
      </c>
      <c r="D15" s="19">
        <v>19357</v>
      </c>
      <c r="E15" s="19">
        <v>19709</v>
      </c>
      <c r="F15" s="19">
        <v>20258</v>
      </c>
      <c r="G15" s="19">
        <v>20649</v>
      </c>
      <c r="H15" s="19">
        <v>20243</v>
      </c>
      <c r="I15" s="115">
        <v>12400</v>
      </c>
      <c r="J15" s="19">
        <v>13411</v>
      </c>
      <c r="K15" s="19">
        <v>13752</v>
      </c>
      <c r="L15" s="19">
        <v>14486.4</v>
      </c>
      <c r="M15" s="34">
        <v>14848</v>
      </c>
    </row>
    <row r="16" spans="2:15" ht="14.4" thickBot="1">
      <c r="B16" s="18" t="s">
        <v>14</v>
      </c>
      <c r="C16" s="19">
        <v>349697</v>
      </c>
      <c r="D16" s="19">
        <v>348901</v>
      </c>
      <c r="E16" s="19">
        <v>342694</v>
      </c>
      <c r="F16" s="19">
        <v>327986</v>
      </c>
      <c r="G16" s="19">
        <v>323758</v>
      </c>
      <c r="H16" s="19">
        <v>340424</v>
      </c>
      <c r="I16" s="115">
        <v>340673</v>
      </c>
      <c r="J16" s="19">
        <v>341347</v>
      </c>
      <c r="K16" s="19">
        <v>376446</v>
      </c>
      <c r="L16" s="19">
        <v>385386.18392206501</v>
      </c>
      <c r="M16" s="34">
        <v>381256</v>
      </c>
    </row>
    <row r="17" spans="2:15" ht="14.4" thickBot="1">
      <c r="B17" s="18" t="s">
        <v>15</v>
      </c>
      <c r="C17" s="19">
        <f>SUM(C18:C24)</f>
        <v>1000833</v>
      </c>
      <c r="D17" s="19">
        <f t="shared" ref="D17:J17" si="2">SUM(D18:D24)</f>
        <v>934203</v>
      </c>
      <c r="E17" s="19">
        <f t="shared" si="2"/>
        <v>930302</v>
      </c>
      <c r="F17" s="19">
        <f t="shared" si="2"/>
        <v>894121</v>
      </c>
      <c r="G17" s="19">
        <f t="shared" si="2"/>
        <v>947397</v>
      </c>
      <c r="H17" s="19">
        <f t="shared" si="2"/>
        <v>993349</v>
      </c>
      <c r="I17" s="115">
        <f t="shared" si="2"/>
        <v>942548</v>
      </c>
      <c r="J17" s="19">
        <f t="shared" si="2"/>
        <v>926344</v>
      </c>
      <c r="K17" s="19">
        <f>SUM(K18:K24)</f>
        <v>977396</v>
      </c>
      <c r="L17" s="19">
        <f>SUM(L18:L24)</f>
        <v>923219.28339460737</v>
      </c>
      <c r="M17" s="34">
        <f>SUM(M18:M24)</f>
        <v>880817</v>
      </c>
    </row>
    <row r="18" spans="2:15">
      <c r="B18" s="2" t="s">
        <v>16</v>
      </c>
      <c r="C18" s="13">
        <v>69042</v>
      </c>
      <c r="D18" s="13">
        <v>67989</v>
      </c>
      <c r="E18" s="13">
        <v>65304</v>
      </c>
      <c r="F18" s="13">
        <v>65107</v>
      </c>
      <c r="G18" s="13">
        <v>63775</v>
      </c>
      <c r="H18" s="13">
        <v>63783</v>
      </c>
      <c r="I18" s="121">
        <v>62704</v>
      </c>
      <c r="J18" s="13">
        <v>57484</v>
      </c>
      <c r="K18" s="13">
        <v>57483</v>
      </c>
      <c r="L18" s="13">
        <v>57654.686161061101</v>
      </c>
      <c r="M18" s="33">
        <v>60379</v>
      </c>
    </row>
    <row r="19" spans="2:15">
      <c r="B19" s="2" t="s">
        <v>17</v>
      </c>
      <c r="C19" s="13">
        <v>54470</v>
      </c>
      <c r="D19" s="13">
        <v>52147</v>
      </c>
      <c r="E19" s="13">
        <v>48175</v>
      </c>
      <c r="F19" s="13">
        <v>44043</v>
      </c>
      <c r="G19" s="13">
        <v>46525</v>
      </c>
      <c r="H19" s="13">
        <v>48321</v>
      </c>
      <c r="I19" s="121">
        <v>47568</v>
      </c>
      <c r="J19" s="13">
        <v>46393</v>
      </c>
      <c r="K19" s="13">
        <v>50719</v>
      </c>
      <c r="L19" s="13">
        <v>47919.879994447598</v>
      </c>
      <c r="M19" s="33">
        <v>45243</v>
      </c>
    </row>
    <row r="20" spans="2:15">
      <c r="B20" s="2" t="s">
        <v>18</v>
      </c>
      <c r="C20" s="13">
        <v>55091</v>
      </c>
      <c r="D20" s="13">
        <v>46959</v>
      </c>
      <c r="E20" s="13">
        <v>50863</v>
      </c>
      <c r="F20" s="13">
        <v>57538</v>
      </c>
      <c r="G20" s="13">
        <v>62272</v>
      </c>
      <c r="H20" s="13">
        <v>63507</v>
      </c>
      <c r="I20" s="121">
        <v>72254</v>
      </c>
      <c r="J20" s="13">
        <v>71973</v>
      </c>
      <c r="K20" s="13">
        <v>85255</v>
      </c>
      <c r="L20" s="13">
        <v>90638.528747160599</v>
      </c>
      <c r="M20" s="33">
        <v>86232</v>
      </c>
    </row>
    <row r="21" spans="2:15">
      <c r="B21" s="2" t="s">
        <v>19</v>
      </c>
      <c r="C21" s="13">
        <v>602905</v>
      </c>
      <c r="D21" s="13">
        <v>574385</v>
      </c>
      <c r="E21" s="13">
        <v>556508</v>
      </c>
      <c r="F21" s="13">
        <v>518970</v>
      </c>
      <c r="G21" s="13">
        <v>583470</v>
      </c>
      <c r="H21" s="13">
        <v>605873</v>
      </c>
      <c r="I21" s="121">
        <v>597550</v>
      </c>
      <c r="J21" s="13">
        <v>528273</v>
      </c>
      <c r="K21" s="13">
        <v>582763</v>
      </c>
      <c r="L21" s="13">
        <v>535363.07221052225</v>
      </c>
      <c r="M21" s="33">
        <v>502829</v>
      </c>
    </row>
    <row r="22" spans="2:15">
      <c r="B22" s="2" t="s">
        <v>20</v>
      </c>
      <c r="C22" s="13">
        <v>22064</v>
      </c>
      <c r="D22" s="13">
        <v>20197</v>
      </c>
      <c r="E22" s="13">
        <v>20789</v>
      </c>
      <c r="F22" s="13">
        <v>14238</v>
      </c>
      <c r="G22" s="13">
        <v>17253</v>
      </c>
      <c r="H22" s="13">
        <v>12294</v>
      </c>
      <c r="I22" s="121">
        <v>13949</v>
      </c>
      <c r="J22" s="13">
        <v>14849</v>
      </c>
      <c r="K22" s="13">
        <v>15804</v>
      </c>
      <c r="L22" s="13">
        <v>38374.739416425196</v>
      </c>
      <c r="M22" s="33">
        <v>37749</v>
      </c>
    </row>
    <row r="23" spans="2:15">
      <c r="B23" s="2" t="s">
        <v>21</v>
      </c>
      <c r="C23" s="13">
        <v>53671</v>
      </c>
      <c r="D23" s="13">
        <v>54949</v>
      </c>
      <c r="E23" s="13">
        <v>52318</v>
      </c>
      <c r="F23" s="13">
        <v>68937</v>
      </c>
      <c r="G23" s="13">
        <v>72445</v>
      </c>
      <c r="H23" s="13">
        <v>60294</v>
      </c>
      <c r="I23" s="121">
        <v>44006</v>
      </c>
      <c r="J23" s="13">
        <v>69126</v>
      </c>
      <c r="K23" s="13">
        <v>63127</v>
      </c>
      <c r="L23" s="13">
        <v>68833.407737679401</v>
      </c>
      <c r="M23" s="33">
        <v>52210</v>
      </c>
    </row>
    <row r="24" spans="2:15">
      <c r="B24" s="2" t="s">
        <v>22</v>
      </c>
      <c r="C24" s="13">
        <v>143590</v>
      </c>
      <c r="D24" s="13">
        <v>117577</v>
      </c>
      <c r="E24" s="13">
        <v>136345</v>
      </c>
      <c r="F24" s="13">
        <v>125288</v>
      </c>
      <c r="G24" s="13">
        <v>101657</v>
      </c>
      <c r="H24" s="13">
        <v>139277</v>
      </c>
      <c r="I24" s="121">
        <v>104517</v>
      </c>
      <c r="J24" s="13">
        <v>138246</v>
      </c>
      <c r="K24" s="13">
        <v>122245</v>
      </c>
      <c r="L24" s="13">
        <v>84434.969127311095</v>
      </c>
      <c r="M24" s="33">
        <v>96175</v>
      </c>
    </row>
    <row r="25" spans="2:15" ht="14.4" thickBot="1">
      <c r="B25" s="18" t="s">
        <v>23</v>
      </c>
      <c r="C25" s="19">
        <v>355257</v>
      </c>
      <c r="D25" s="19">
        <v>463902</v>
      </c>
      <c r="E25" s="19">
        <v>433630</v>
      </c>
      <c r="F25" s="19">
        <v>396837</v>
      </c>
      <c r="G25" s="19">
        <v>416054</v>
      </c>
      <c r="H25" s="19">
        <v>414019</v>
      </c>
      <c r="I25" s="115">
        <v>372776</v>
      </c>
      <c r="J25" s="19">
        <v>332071</v>
      </c>
      <c r="K25" s="19">
        <v>260280</v>
      </c>
      <c r="L25" s="50">
        <v>298255.07480168302</v>
      </c>
      <c r="M25" s="107">
        <v>310884</v>
      </c>
    </row>
    <row r="26" spans="2:15" ht="14.4" thickBot="1">
      <c r="B26" s="18" t="s">
        <v>24</v>
      </c>
      <c r="C26" s="19">
        <f>C4+C7+C14+C15+C16+C17+C25</f>
        <v>7096742</v>
      </c>
      <c r="D26" s="19">
        <f t="shared" ref="D26:J26" si="3">D4+D7+D14+D15+D16+D17+D25</f>
        <v>6961751</v>
      </c>
      <c r="E26" s="19">
        <f t="shared" si="3"/>
        <v>6886483</v>
      </c>
      <c r="F26" s="19">
        <f t="shared" si="3"/>
        <v>6882530</v>
      </c>
      <c r="G26" s="19">
        <f t="shared" si="3"/>
        <v>6881856</v>
      </c>
      <c r="H26" s="19">
        <f t="shared" si="3"/>
        <v>6975398</v>
      </c>
      <c r="I26" s="115">
        <f t="shared" si="3"/>
        <v>6866027</v>
      </c>
      <c r="J26" s="19">
        <f t="shared" si="3"/>
        <v>7061497</v>
      </c>
      <c r="K26" s="19">
        <f>K4+K7+K14+K15+K16+K17+K25</f>
        <v>7377071</v>
      </c>
      <c r="L26" s="19">
        <f>L4+L7+L14+L15+L16+L17+L25</f>
        <v>7217340.0867612017</v>
      </c>
      <c r="M26" s="34">
        <f>M4+M7+M14+M15+M16+M17+M25</f>
        <v>7254756</v>
      </c>
    </row>
    <row r="29" spans="2:15">
      <c r="B29" s="90" t="s">
        <v>25</v>
      </c>
      <c r="C29" s="90">
        <v>42094</v>
      </c>
      <c r="D29" s="90">
        <v>42185</v>
      </c>
      <c r="E29" s="90">
        <v>42277</v>
      </c>
      <c r="F29" s="90">
        <v>42369</v>
      </c>
      <c r="G29" s="90">
        <v>42460</v>
      </c>
      <c r="H29" s="90">
        <v>42551</v>
      </c>
      <c r="I29" s="90">
        <v>42643</v>
      </c>
      <c r="J29" s="90">
        <v>42735</v>
      </c>
      <c r="K29" s="90">
        <v>42825</v>
      </c>
      <c r="L29" s="90">
        <v>42916</v>
      </c>
      <c r="M29" s="91">
        <v>43008</v>
      </c>
      <c r="N29" s="3"/>
      <c r="O29" s="3"/>
    </row>
    <row r="30" spans="2:15">
      <c r="B30" s="12" t="s">
        <v>26</v>
      </c>
      <c r="C30" s="13">
        <f>SUM(C31:C35)</f>
        <v>1812549</v>
      </c>
      <c r="D30" s="13">
        <f t="shared" ref="D30:J30" si="4">SUM(D31:D35)</f>
        <v>1720102</v>
      </c>
      <c r="E30" s="13">
        <f t="shared" si="4"/>
        <v>1714907.3369999998</v>
      </c>
      <c r="F30" s="13">
        <f t="shared" si="4"/>
        <v>1760953.8360000001</v>
      </c>
      <c r="G30" s="13">
        <f t="shared" si="4"/>
        <v>1791231.7610000002</v>
      </c>
      <c r="H30" s="13">
        <f t="shared" si="4"/>
        <v>1734494</v>
      </c>
      <c r="I30" s="121">
        <f t="shared" si="4"/>
        <v>1734494</v>
      </c>
      <c r="J30" s="13">
        <f t="shared" si="4"/>
        <v>1755177.4539999999</v>
      </c>
      <c r="K30" s="13">
        <f>SUM(K31:K35)</f>
        <v>1770398</v>
      </c>
      <c r="L30" s="13">
        <f>SUM(L31:L35)</f>
        <v>1749326.5637084267</v>
      </c>
      <c r="M30" s="33">
        <f>SUM(M31:M35)</f>
        <v>1784463</v>
      </c>
      <c r="N30" s="3"/>
      <c r="O30" s="3"/>
    </row>
    <row r="31" spans="2:15">
      <c r="B31" s="12" t="s">
        <v>27</v>
      </c>
      <c r="C31" s="13">
        <v>786241</v>
      </c>
      <c r="D31" s="13">
        <v>786241</v>
      </c>
      <c r="E31" s="13">
        <v>786241</v>
      </c>
      <c r="F31" s="13">
        <v>786241</v>
      </c>
      <c r="G31" s="13">
        <v>786241</v>
      </c>
      <c r="H31" s="13">
        <v>786241</v>
      </c>
      <c r="I31" s="121">
        <v>314496</v>
      </c>
      <c r="J31" s="13">
        <v>314496</v>
      </c>
      <c r="K31" s="13">
        <v>314496</v>
      </c>
      <c r="L31" s="13">
        <v>314496</v>
      </c>
      <c r="M31" s="33">
        <v>314496</v>
      </c>
      <c r="N31" s="3"/>
      <c r="O31" s="3"/>
    </row>
    <row r="32" spans="2:15">
      <c r="B32" s="12" t="s">
        <v>28</v>
      </c>
      <c r="C32" s="13">
        <v>422831</v>
      </c>
      <c r="D32" s="13">
        <v>347371</v>
      </c>
      <c r="E32" s="13">
        <v>347371</v>
      </c>
      <c r="F32" s="13">
        <v>347371</v>
      </c>
      <c r="G32" s="13">
        <v>347371</v>
      </c>
      <c r="H32" s="13">
        <v>338676</v>
      </c>
      <c r="I32" s="121">
        <v>810420</v>
      </c>
      <c r="J32" s="13">
        <v>810420</v>
      </c>
      <c r="K32" s="13">
        <v>810420</v>
      </c>
      <c r="L32" s="13">
        <v>810420</v>
      </c>
      <c r="M32" s="33">
        <v>810420</v>
      </c>
      <c r="N32" s="3"/>
      <c r="O32" s="3"/>
    </row>
    <row r="33" spans="2:15">
      <c r="B33" s="12" t="s">
        <v>29</v>
      </c>
      <c r="C33" s="13">
        <v>444092</v>
      </c>
      <c r="D33" s="13">
        <v>443594</v>
      </c>
      <c r="E33" s="13">
        <v>439243.92</v>
      </c>
      <c r="F33" s="13">
        <v>442231.07400000002</v>
      </c>
      <c r="G33" s="13">
        <v>567312.88600000006</v>
      </c>
      <c r="H33" s="13">
        <v>500721</v>
      </c>
      <c r="I33" s="121">
        <v>501915</v>
      </c>
      <c r="J33" s="13">
        <v>501734</v>
      </c>
      <c r="K33" s="13">
        <v>539988</v>
      </c>
      <c r="L33" s="13">
        <v>520014.64420623303</v>
      </c>
      <c r="M33" s="33">
        <v>520034</v>
      </c>
      <c r="N33" s="3"/>
      <c r="O33" s="3"/>
    </row>
    <row r="34" spans="2:15">
      <c r="B34" s="12" t="s">
        <v>30</v>
      </c>
      <c r="C34" s="13">
        <v>119074</v>
      </c>
      <c r="D34" s="13">
        <v>76778</v>
      </c>
      <c r="E34" s="13">
        <v>43775.300999999999</v>
      </c>
      <c r="F34" s="13">
        <v>58872.213000000003</v>
      </c>
      <c r="G34" s="13">
        <v>68001.282000000007</v>
      </c>
      <c r="H34" s="13">
        <v>83260</v>
      </c>
      <c r="I34" s="121">
        <v>93272</v>
      </c>
      <c r="J34" s="13">
        <v>86996.036999999997</v>
      </c>
      <c r="K34" s="13">
        <v>98180</v>
      </c>
      <c r="L34" s="13">
        <v>84206.480666101386</v>
      </c>
      <c r="M34" s="33">
        <v>84528</v>
      </c>
      <c r="N34" s="3"/>
      <c r="O34" s="3"/>
    </row>
    <row r="35" spans="2:15">
      <c r="B35" s="12" t="s">
        <v>31</v>
      </c>
      <c r="C35" s="13">
        <v>40311</v>
      </c>
      <c r="D35" s="13">
        <v>66118</v>
      </c>
      <c r="E35" s="13">
        <v>98276.115999999995</v>
      </c>
      <c r="F35" s="13">
        <v>126238.549</v>
      </c>
      <c r="G35" s="13">
        <v>22305.593000000001</v>
      </c>
      <c r="H35" s="13">
        <v>25596</v>
      </c>
      <c r="I35" s="121">
        <v>14391</v>
      </c>
      <c r="J35" s="13">
        <v>41531.417000000001</v>
      </c>
      <c r="K35" s="13">
        <v>7314</v>
      </c>
      <c r="L35" s="13">
        <v>20189.4388360921</v>
      </c>
      <c r="M35" s="33">
        <v>54985</v>
      </c>
      <c r="N35" s="3"/>
      <c r="O35" s="3"/>
    </row>
    <row r="36" spans="2:15" ht="14.4" thickBot="1">
      <c r="B36" s="18" t="s">
        <v>32</v>
      </c>
      <c r="C36" s="19">
        <v>6904</v>
      </c>
      <c r="D36" s="19">
        <v>6677</v>
      </c>
      <c r="E36" s="19">
        <v>6930.4840000000004</v>
      </c>
      <c r="F36" s="19">
        <v>6073.3429999999998</v>
      </c>
      <c r="G36" s="19">
        <v>6526.4309999999996</v>
      </c>
      <c r="H36" s="19">
        <v>5938</v>
      </c>
      <c r="I36" s="115">
        <v>6065</v>
      </c>
      <c r="J36" s="19">
        <v>5490</v>
      </c>
      <c r="K36" s="19">
        <v>166</v>
      </c>
      <c r="L36" s="19">
        <v>165.140907405018</v>
      </c>
      <c r="M36" s="34">
        <v>159</v>
      </c>
    </row>
    <row r="37" spans="2:15" ht="14.4" thickBot="1">
      <c r="B37" s="18" t="s">
        <v>33</v>
      </c>
      <c r="C37" s="19">
        <v>1819453</v>
      </c>
      <c r="D37" s="19">
        <v>1726778</v>
      </c>
      <c r="E37" s="19">
        <v>1721836.8219999999</v>
      </c>
      <c r="F37" s="19">
        <v>1767027.179</v>
      </c>
      <c r="G37" s="19">
        <v>1797758.192</v>
      </c>
      <c r="H37" s="19">
        <v>1740432</v>
      </c>
      <c r="I37" s="115">
        <v>1740559</v>
      </c>
      <c r="J37" s="19">
        <v>1760667</v>
      </c>
      <c r="K37" s="19">
        <v>1770564</v>
      </c>
      <c r="L37" s="19">
        <v>1749490.7046158349</v>
      </c>
      <c r="M37" s="34">
        <v>1784622</v>
      </c>
    </row>
    <row r="38" spans="2:15" ht="14.4" thickBot="1">
      <c r="B38" s="18" t="s">
        <v>34</v>
      </c>
      <c r="C38" s="19">
        <v>120601</v>
      </c>
      <c r="D38" s="19">
        <v>116351</v>
      </c>
      <c r="E38" s="19">
        <v>115517.296</v>
      </c>
      <c r="F38" s="19">
        <v>114234.166</v>
      </c>
      <c r="G38" s="19">
        <v>116031.141</v>
      </c>
      <c r="H38" s="19">
        <v>120622</v>
      </c>
      <c r="I38" s="115">
        <v>120756</v>
      </c>
      <c r="J38" s="19">
        <v>151074</v>
      </c>
      <c r="K38" s="19">
        <v>148088</v>
      </c>
      <c r="L38" s="19">
        <v>146772.16514087201</v>
      </c>
      <c r="M38" s="34">
        <v>138477</v>
      </c>
    </row>
    <row r="39" spans="2:15" ht="14.4" thickBot="1">
      <c r="B39" s="18" t="s">
        <v>35</v>
      </c>
      <c r="C39" s="19">
        <v>382215</v>
      </c>
      <c r="D39" s="19">
        <v>386400</v>
      </c>
      <c r="E39" s="19">
        <v>389670.62199999997</v>
      </c>
      <c r="F39" s="19">
        <v>392594.15399999998</v>
      </c>
      <c r="G39" s="19">
        <v>380138</v>
      </c>
      <c r="H39" s="19">
        <v>383449</v>
      </c>
      <c r="I39" s="115">
        <v>386753</v>
      </c>
      <c r="J39" s="19">
        <v>390044.071</v>
      </c>
      <c r="K39" s="19">
        <v>377642</v>
      </c>
      <c r="L39" s="19">
        <v>380928.15748169582</v>
      </c>
      <c r="M39" s="34">
        <v>384193</v>
      </c>
    </row>
    <row r="40" spans="2:15" ht="14.4" thickBot="1">
      <c r="B40" s="18" t="s">
        <v>36</v>
      </c>
      <c r="C40" s="19">
        <v>1597357</v>
      </c>
      <c r="D40" s="19">
        <v>1592816</v>
      </c>
      <c r="E40" s="19">
        <v>1569823.9680000001</v>
      </c>
      <c r="F40" s="19">
        <v>1514862.09</v>
      </c>
      <c r="G40" s="19">
        <v>1520968.6340000001</v>
      </c>
      <c r="H40" s="19">
        <v>1613668</v>
      </c>
      <c r="I40" s="115">
        <v>1630522</v>
      </c>
      <c r="J40" s="19">
        <v>1678248.567</v>
      </c>
      <c r="K40" s="19">
        <v>1734672</v>
      </c>
      <c r="L40" s="19">
        <v>1724076.0020357601</v>
      </c>
      <c r="M40" s="34">
        <v>1687827</v>
      </c>
    </row>
    <row r="41" spans="2:15" ht="14.4" thickBot="1">
      <c r="B41" s="18" t="s">
        <v>37</v>
      </c>
      <c r="C41" s="19">
        <f>SUM(C42:C44)</f>
        <v>2337268</v>
      </c>
      <c r="D41" s="19">
        <f t="shared" ref="D41:J41" si="5">SUM(D42:D44)</f>
        <v>2338945</v>
      </c>
      <c r="E41" s="19">
        <f t="shared" si="5"/>
        <v>2320887.2429999998</v>
      </c>
      <c r="F41" s="19">
        <f t="shared" si="5"/>
        <v>2369661.8470000001</v>
      </c>
      <c r="G41" s="19">
        <f t="shared" si="5"/>
        <v>2310520.3870000001</v>
      </c>
      <c r="H41" s="19">
        <f t="shared" si="5"/>
        <v>2376951</v>
      </c>
      <c r="I41" s="115">
        <f t="shared" si="5"/>
        <v>2299785</v>
      </c>
      <c r="J41" s="19">
        <f t="shared" si="5"/>
        <v>2409690.648</v>
      </c>
      <c r="K41" s="19">
        <f>SUM(K42:K44)</f>
        <v>2594663</v>
      </c>
      <c r="L41" s="19">
        <f>SUM(L42:L44)</f>
        <v>2510392.9103150391</v>
      </c>
      <c r="M41" s="34">
        <f>SUM(M42:M44)</f>
        <v>2591228</v>
      </c>
    </row>
    <row r="42" spans="2:15">
      <c r="B42" s="2" t="s">
        <v>38</v>
      </c>
      <c r="C42" s="13">
        <v>363060</v>
      </c>
      <c r="D42" s="13">
        <v>436793</v>
      </c>
      <c r="E42" s="13">
        <v>341673.24300000002</v>
      </c>
      <c r="F42" s="13">
        <v>352378.84700000001</v>
      </c>
      <c r="G42" s="13">
        <v>305522.38699999999</v>
      </c>
      <c r="H42" s="13">
        <v>429189</v>
      </c>
      <c r="I42" s="121">
        <v>434974</v>
      </c>
      <c r="J42" s="13">
        <v>452143.64799999999</v>
      </c>
      <c r="K42" s="13">
        <v>496058</v>
      </c>
      <c r="L42" s="13">
        <v>495906.91031503899</v>
      </c>
      <c r="M42" s="33">
        <v>666179</v>
      </c>
    </row>
    <row r="43" spans="2:15">
      <c r="B43" s="2" t="s">
        <v>39</v>
      </c>
      <c r="C43" s="13">
        <v>323917</v>
      </c>
      <c r="D43" s="13">
        <v>343294</v>
      </c>
      <c r="E43" s="13">
        <v>373709</v>
      </c>
      <c r="F43" s="13">
        <v>404218</v>
      </c>
      <c r="G43" s="13">
        <v>336469</v>
      </c>
      <c r="H43" s="13">
        <v>308315</v>
      </c>
      <c r="I43" s="121">
        <v>328515</v>
      </c>
      <c r="J43" s="13">
        <v>366363</v>
      </c>
      <c r="K43" s="13">
        <v>449903</v>
      </c>
      <c r="L43" s="13">
        <v>339984</v>
      </c>
      <c r="M43" s="33">
        <v>353281</v>
      </c>
    </row>
    <row r="44" spans="2:15">
      <c r="B44" s="2" t="s">
        <v>40</v>
      </c>
      <c r="C44" s="13">
        <v>1650291</v>
      </c>
      <c r="D44" s="13">
        <v>1558858</v>
      </c>
      <c r="E44" s="13">
        <v>1605505</v>
      </c>
      <c r="F44" s="13">
        <v>1613065</v>
      </c>
      <c r="G44" s="13">
        <v>1668529</v>
      </c>
      <c r="H44" s="13">
        <v>1639447</v>
      </c>
      <c r="I44" s="121">
        <v>1536296</v>
      </c>
      <c r="J44" s="13">
        <v>1591184</v>
      </c>
      <c r="K44" s="13">
        <v>1648702</v>
      </c>
      <c r="L44" s="13">
        <v>1674502</v>
      </c>
      <c r="M44" s="33">
        <v>1571768</v>
      </c>
    </row>
    <row r="45" spans="2:15" ht="14.4" thickBot="1">
      <c r="B45" s="18" t="s">
        <v>41</v>
      </c>
      <c r="C45" s="19">
        <f>SUM(C46:C50)</f>
        <v>839848</v>
      </c>
      <c r="D45" s="19">
        <f t="shared" ref="D45:J45" si="6">SUM(D46:D50)</f>
        <v>800461</v>
      </c>
      <c r="E45" s="19">
        <f t="shared" si="6"/>
        <v>768747.08</v>
      </c>
      <c r="F45" s="19">
        <f t="shared" si="6"/>
        <v>724151.31200000003</v>
      </c>
      <c r="G45" s="19">
        <f t="shared" si="6"/>
        <v>756439.54099999997</v>
      </c>
      <c r="H45" s="19">
        <f t="shared" si="6"/>
        <v>740276</v>
      </c>
      <c r="I45" s="115">
        <f t="shared" si="6"/>
        <v>687652</v>
      </c>
      <c r="J45" s="19">
        <f t="shared" si="6"/>
        <v>671771.29299999995</v>
      </c>
      <c r="K45" s="19">
        <f>SUM(K46:K50)</f>
        <v>751443</v>
      </c>
      <c r="L45" s="19">
        <f>SUM(L46:L50)</f>
        <v>705680.46108312299</v>
      </c>
      <c r="M45" s="34">
        <f>SUM(M46:M50)</f>
        <v>668409</v>
      </c>
    </row>
    <row r="46" spans="2:15">
      <c r="B46" s="2" t="s">
        <v>42</v>
      </c>
      <c r="C46" s="13">
        <v>147018</v>
      </c>
      <c r="D46" s="13">
        <v>136844</v>
      </c>
      <c r="E46" s="13">
        <v>128853.48</v>
      </c>
      <c r="F46" s="13">
        <v>144266</v>
      </c>
      <c r="G46" s="13">
        <v>145985</v>
      </c>
      <c r="H46" s="13">
        <v>151528</v>
      </c>
      <c r="I46" s="121">
        <v>146038</v>
      </c>
      <c r="J46" s="13">
        <v>104499.52899999999</v>
      </c>
      <c r="K46" s="13">
        <v>117589</v>
      </c>
      <c r="L46" s="13">
        <v>111259.27649579001</v>
      </c>
      <c r="M46" s="33">
        <v>107860</v>
      </c>
    </row>
    <row r="47" spans="2:15">
      <c r="B47" s="2" t="s">
        <v>43</v>
      </c>
      <c r="C47" s="13">
        <v>282328</v>
      </c>
      <c r="D47" s="13">
        <v>250801</v>
      </c>
      <c r="E47" s="13">
        <v>233917</v>
      </c>
      <c r="F47" s="13">
        <v>241339.079</v>
      </c>
      <c r="G47" s="13">
        <v>215741</v>
      </c>
      <c r="H47" s="13">
        <v>239620</v>
      </c>
      <c r="I47" s="121">
        <v>203722</v>
      </c>
      <c r="J47" s="13">
        <v>191910.56200000001</v>
      </c>
      <c r="K47" s="13">
        <v>243739</v>
      </c>
      <c r="L47" s="13">
        <v>220935.96351252397</v>
      </c>
      <c r="M47" s="33">
        <v>205531</v>
      </c>
    </row>
    <row r="48" spans="2:15">
      <c r="B48" s="2" t="s">
        <v>44</v>
      </c>
      <c r="C48" s="13">
        <v>140594</v>
      </c>
      <c r="D48" s="13">
        <v>126984</v>
      </c>
      <c r="E48" s="13">
        <v>133095.6</v>
      </c>
      <c r="F48" s="13">
        <v>111526.91499999999</v>
      </c>
      <c r="G48" s="13">
        <v>118039.541</v>
      </c>
      <c r="H48" s="13">
        <v>83123</v>
      </c>
      <c r="I48" s="121">
        <v>61692</v>
      </c>
      <c r="J48" s="13">
        <v>110847.202</v>
      </c>
      <c r="K48" s="13">
        <v>98364</v>
      </c>
      <c r="L48" s="13">
        <v>112235.66411668601</v>
      </c>
      <c r="M48" s="33">
        <v>69594</v>
      </c>
    </row>
    <row r="49" spans="2:13">
      <c r="B49" s="2" t="s">
        <v>45</v>
      </c>
      <c r="C49" s="13">
        <v>18870</v>
      </c>
      <c r="D49" s="13">
        <v>3685</v>
      </c>
      <c r="E49" s="13">
        <v>2744</v>
      </c>
      <c r="F49" s="13">
        <v>6752</v>
      </c>
      <c r="G49" s="13">
        <v>578</v>
      </c>
      <c r="H49" s="13">
        <v>13575</v>
      </c>
      <c r="I49" s="121">
        <v>291</v>
      </c>
      <c r="J49" s="13">
        <v>7508</v>
      </c>
      <c r="K49" s="13">
        <v>10621</v>
      </c>
      <c r="L49" s="13">
        <v>438</v>
      </c>
      <c r="M49" s="33">
        <v>879</v>
      </c>
    </row>
    <row r="50" spans="2:13">
      <c r="B50" s="2" t="s">
        <v>46</v>
      </c>
      <c r="C50" s="13">
        <v>251038</v>
      </c>
      <c r="D50" s="13">
        <v>282147</v>
      </c>
      <c r="E50" s="13">
        <v>270137</v>
      </c>
      <c r="F50" s="13">
        <v>220267.318</v>
      </c>
      <c r="G50" s="13">
        <v>276096</v>
      </c>
      <c r="H50" s="13">
        <v>252430</v>
      </c>
      <c r="I50" s="121">
        <v>275909</v>
      </c>
      <c r="J50" s="13">
        <v>257005.99999999997</v>
      </c>
      <c r="K50" s="13">
        <v>281130</v>
      </c>
      <c r="L50" s="13">
        <v>260811.55695812299</v>
      </c>
      <c r="M50" s="33">
        <v>284545</v>
      </c>
    </row>
    <row r="51" spans="2:13" ht="14.4" thickBot="1">
      <c r="B51" s="18" t="s">
        <v>47</v>
      </c>
      <c r="C51" s="19">
        <f t="shared" ref="C51:J51" si="7">C37+C38+C39+C40+C41+C45</f>
        <v>7096742</v>
      </c>
      <c r="D51" s="19">
        <f t="shared" si="7"/>
        <v>6961751</v>
      </c>
      <c r="E51" s="19">
        <f t="shared" si="7"/>
        <v>6886483.0310000004</v>
      </c>
      <c r="F51" s="19">
        <f t="shared" si="7"/>
        <v>6882530.7479999997</v>
      </c>
      <c r="G51" s="19">
        <f t="shared" si="7"/>
        <v>6881855.8950000005</v>
      </c>
      <c r="H51" s="19">
        <f t="shared" si="7"/>
        <v>6975398</v>
      </c>
      <c r="I51" s="115">
        <f t="shared" si="7"/>
        <v>6866027</v>
      </c>
      <c r="J51" s="19">
        <f t="shared" si="7"/>
        <v>7061495.5789999999</v>
      </c>
      <c r="K51" s="19">
        <f>K37+K38+K39+K40+K41+K45</f>
        <v>7377072</v>
      </c>
      <c r="L51" s="19">
        <f>L37+L38+L39+L40+L41+L45</f>
        <v>7217340.4006723259</v>
      </c>
      <c r="M51" s="34">
        <f>M37+M38+M39+M40+M41+M45</f>
        <v>7254756</v>
      </c>
    </row>
  </sheetData>
  <pageMargins left="0.70866141732283472" right="0.70866141732283472" top="0.74803149606299213" bottom="0.74803149606299213" header="0.31496062992125984" footer="0.31496062992125984"/>
  <pageSetup paperSize="9" scale="73" orientation="landscape" r:id="rId1"/>
  <ignoredErrors>
    <ignoredError sqref="C30:K30 C7:K7 C17:K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75"/>
  <sheetViews>
    <sheetView showGridLines="0" zoomScaleNormal="100" workbookViewId="0">
      <selection activeCell="U11" sqref="U11"/>
    </sheetView>
  </sheetViews>
  <sheetFormatPr baseColWidth="10" defaultColWidth="11.44140625" defaultRowHeight="13.8"/>
  <cols>
    <col min="1" max="1" width="2.6640625" style="1" customWidth="1"/>
    <col min="2" max="2" width="50.88671875" style="1" customWidth="1"/>
    <col min="3" max="3" width="11.44140625" style="1"/>
    <col min="4" max="6" width="11.44140625" style="1" customWidth="1"/>
    <col min="7" max="7" width="11.44140625" style="1"/>
    <col min="8" max="12" width="11.44140625" style="1" customWidth="1"/>
    <col min="13" max="13" width="11.44140625" style="1"/>
    <col min="14" max="14" width="2.88671875" style="1" customWidth="1"/>
    <col min="15" max="16" width="11.44140625" style="1" customWidth="1"/>
    <col min="17" max="17" width="2.88671875" style="1" customWidth="1"/>
    <col min="18" max="16384" width="11.44140625" style="1"/>
  </cols>
  <sheetData>
    <row r="2" spans="2:20" ht="18">
      <c r="B2" s="5" t="s">
        <v>100</v>
      </c>
      <c r="N2" s="3"/>
    </row>
    <row r="3" spans="2:20" s="3" customFormat="1">
      <c r="C3" s="4"/>
      <c r="E3" s="4"/>
      <c r="G3" s="4"/>
      <c r="I3" s="4"/>
      <c r="N3" s="1"/>
      <c r="P3" s="4"/>
    </row>
    <row r="4" spans="2:20">
      <c r="B4" s="90" t="s">
        <v>71</v>
      </c>
      <c r="C4" s="92" t="s">
        <v>49</v>
      </c>
      <c r="D4" s="92" t="s">
        <v>50</v>
      </c>
      <c r="E4" s="92" t="s">
        <v>51</v>
      </c>
      <c r="F4" s="92" t="s">
        <v>52</v>
      </c>
      <c r="G4" s="92" t="s">
        <v>53</v>
      </c>
      <c r="H4" s="92" t="s">
        <v>54</v>
      </c>
      <c r="I4" s="92" t="s">
        <v>55</v>
      </c>
      <c r="J4" s="92" t="s">
        <v>56</v>
      </c>
      <c r="K4" s="92" t="s">
        <v>81</v>
      </c>
      <c r="L4" s="92" t="s">
        <v>134</v>
      </c>
      <c r="M4" s="93" t="s">
        <v>151</v>
      </c>
      <c r="O4" s="92" t="s">
        <v>70</v>
      </c>
      <c r="P4" s="92" t="s">
        <v>57</v>
      </c>
      <c r="R4" s="92" t="s">
        <v>152</v>
      </c>
      <c r="S4" s="93" t="s">
        <v>153</v>
      </c>
    </row>
    <row r="5" spans="2:20">
      <c r="B5" s="12" t="s">
        <v>69</v>
      </c>
      <c r="C5" s="13">
        <v>306935</v>
      </c>
      <c r="D5" s="13">
        <v>296103</v>
      </c>
      <c r="E5" s="13">
        <v>291071.52533693553</v>
      </c>
      <c r="F5" s="13">
        <v>291826.03346954793</v>
      </c>
      <c r="G5" s="13">
        <v>288540</v>
      </c>
      <c r="H5" s="13">
        <v>277200</v>
      </c>
      <c r="I5" s="121">
        <v>275766</v>
      </c>
      <c r="J5" s="13">
        <v>273633.75278010633</v>
      </c>
      <c r="K5" s="13">
        <v>282162</v>
      </c>
      <c r="L5" s="13">
        <v>283420.47478764958</v>
      </c>
      <c r="M5" s="33">
        <v>271598.19534778653</v>
      </c>
      <c r="O5" s="13">
        <v>1185935.5588064836</v>
      </c>
      <c r="P5" s="13">
        <v>1115139.7527801064</v>
      </c>
      <c r="R5" s="13">
        <v>841506</v>
      </c>
      <c r="S5" s="33">
        <v>837181</v>
      </c>
      <c r="T5" s="134"/>
    </row>
    <row r="6" spans="2:20">
      <c r="B6" s="14" t="s">
        <v>86</v>
      </c>
      <c r="C6" s="15">
        <v>36717</v>
      </c>
      <c r="D6" s="15">
        <v>29885</v>
      </c>
      <c r="E6" s="15">
        <v>30969.801257442887</v>
      </c>
      <c r="F6" s="15">
        <v>27978.631691434872</v>
      </c>
      <c r="G6" s="15">
        <v>36324</v>
      </c>
      <c r="H6" s="15">
        <v>32780</v>
      </c>
      <c r="I6" s="122">
        <v>30842</v>
      </c>
      <c r="J6" s="15">
        <v>28848.909799212808</v>
      </c>
      <c r="K6" s="15">
        <v>36587</v>
      </c>
      <c r="L6" s="15">
        <v>31972.503474127298</v>
      </c>
      <c r="M6" s="35">
        <v>30412.283903576914</v>
      </c>
      <c r="O6" s="15">
        <v>125550.43294887776</v>
      </c>
      <c r="P6" s="15">
        <v>128794.90979921281</v>
      </c>
      <c r="R6" s="15">
        <v>99946</v>
      </c>
      <c r="S6" s="35">
        <v>98972</v>
      </c>
    </row>
    <row r="7" spans="2:20">
      <c r="B7" s="14" t="s">
        <v>58</v>
      </c>
      <c r="C7" s="15">
        <v>18234</v>
      </c>
      <c r="D7" s="15">
        <v>17396</v>
      </c>
      <c r="E7" s="15">
        <v>17827.924443122807</v>
      </c>
      <c r="F7" s="15">
        <v>17141.190390158394</v>
      </c>
      <c r="G7" s="15">
        <v>17356</v>
      </c>
      <c r="H7" s="15">
        <v>17503</v>
      </c>
      <c r="I7" s="122">
        <v>17836</v>
      </c>
      <c r="J7" s="15">
        <v>17924</v>
      </c>
      <c r="K7" s="15">
        <v>18477</v>
      </c>
      <c r="L7" s="15">
        <v>17563.231861527333</v>
      </c>
      <c r="M7" s="35">
        <v>17810.478761266029</v>
      </c>
      <c r="O7" s="15">
        <v>70599.114833281201</v>
      </c>
      <c r="P7" s="15">
        <v>70619</v>
      </c>
      <c r="R7" s="15">
        <v>52695</v>
      </c>
      <c r="S7" s="35">
        <v>53851</v>
      </c>
    </row>
    <row r="8" spans="2:20">
      <c r="B8" s="27" t="s">
        <v>82</v>
      </c>
      <c r="C8" s="28">
        <v>27699</v>
      </c>
      <c r="D8" s="28">
        <v>27349</v>
      </c>
      <c r="E8" s="28">
        <v>26161.11641373278</v>
      </c>
      <c r="F8" s="28">
        <v>26236.980268408788</v>
      </c>
      <c r="G8" s="28">
        <v>22806</v>
      </c>
      <c r="H8" s="28">
        <v>24219</v>
      </c>
      <c r="I8" s="129">
        <v>24222</v>
      </c>
      <c r="J8" s="28">
        <v>25496</v>
      </c>
      <c r="K8" s="28">
        <v>11082.948531004378</v>
      </c>
      <c r="L8" s="28">
        <v>10472.196182103176</v>
      </c>
      <c r="M8" s="36">
        <v>9627.7892680422774</v>
      </c>
      <c r="O8" s="28">
        <v>107446.09668214158</v>
      </c>
      <c r="P8" s="28">
        <v>96743</v>
      </c>
      <c r="R8" s="28">
        <v>71247</v>
      </c>
      <c r="S8" s="36">
        <v>31183</v>
      </c>
    </row>
    <row r="9" spans="2:20" ht="14.4" thickBot="1">
      <c r="B9" s="18" t="s">
        <v>77</v>
      </c>
      <c r="C9" s="19">
        <f>SUM(C5:C8)</f>
        <v>389585</v>
      </c>
      <c r="D9" s="19">
        <v>370733</v>
      </c>
      <c r="E9" s="19">
        <v>366030.36745123402</v>
      </c>
      <c r="F9" s="19">
        <v>363182.83581954997</v>
      </c>
      <c r="G9" s="19">
        <f t="shared" ref="G9:S9" si="0">SUM(G5:G8)</f>
        <v>365026</v>
      </c>
      <c r="H9" s="19">
        <f t="shared" si="0"/>
        <v>351702</v>
      </c>
      <c r="I9" s="115">
        <f t="shared" si="0"/>
        <v>348666</v>
      </c>
      <c r="J9" s="19">
        <f t="shared" si="0"/>
        <v>345902.66257931915</v>
      </c>
      <c r="K9" s="19">
        <f t="shared" si="0"/>
        <v>348308.94853100437</v>
      </c>
      <c r="L9" s="19">
        <f t="shared" si="0"/>
        <v>343428.40630540735</v>
      </c>
      <c r="M9" s="34">
        <f t="shared" si="0"/>
        <v>329448.74728067173</v>
      </c>
      <c r="O9" s="19">
        <f t="shared" si="0"/>
        <v>1489531.2032707841</v>
      </c>
      <c r="P9" s="19">
        <f t="shared" si="0"/>
        <v>1411296.6625793192</v>
      </c>
      <c r="R9" s="19">
        <f t="shared" si="0"/>
        <v>1065394</v>
      </c>
      <c r="S9" s="34">
        <f t="shared" si="0"/>
        <v>1021187</v>
      </c>
    </row>
    <row r="10" spans="2:20">
      <c r="B10" s="20" t="s">
        <v>59</v>
      </c>
      <c r="C10" s="21">
        <v>12960</v>
      </c>
      <c r="D10" s="21">
        <v>15236</v>
      </c>
      <c r="E10" s="21">
        <v>12281.735791515981</v>
      </c>
      <c r="F10" s="21">
        <v>12612.815588962672</v>
      </c>
      <c r="G10" s="21">
        <v>10766</v>
      </c>
      <c r="H10" s="21">
        <v>13813</v>
      </c>
      <c r="I10" s="130">
        <v>18504</v>
      </c>
      <c r="J10" s="21">
        <v>4949.4028245026348</v>
      </c>
      <c r="K10" s="21">
        <v>5630</v>
      </c>
      <c r="L10" s="21">
        <v>20228.097987411798</v>
      </c>
      <c r="M10" s="37">
        <v>18865.7121726802</v>
      </c>
      <c r="O10" s="21">
        <v>53090.551380478653</v>
      </c>
      <c r="P10" s="21">
        <v>48032.402824502635</v>
      </c>
      <c r="R10" s="21">
        <v>43083</v>
      </c>
      <c r="S10" s="37">
        <v>44724</v>
      </c>
    </row>
    <row r="11" spans="2:20">
      <c r="B11" s="16" t="s">
        <v>48</v>
      </c>
      <c r="C11" s="17">
        <v>-630</v>
      </c>
      <c r="D11" s="17">
        <v>-1272</v>
      </c>
      <c r="E11" s="17">
        <v>-959.0541072094602</v>
      </c>
      <c r="F11" s="17">
        <v>-1835.058616517771</v>
      </c>
      <c r="G11" s="17">
        <v>-951</v>
      </c>
      <c r="H11" s="17">
        <v>-1212</v>
      </c>
      <c r="I11" s="116">
        <v>-771</v>
      </c>
      <c r="J11" s="17">
        <v>-1288.0675011400999</v>
      </c>
      <c r="K11" s="17">
        <v>-895</v>
      </c>
      <c r="L11" s="17">
        <v>-1559</v>
      </c>
      <c r="M11" s="38">
        <v>-1101</v>
      </c>
      <c r="O11" s="17">
        <v>-4696.1127237272312</v>
      </c>
      <c r="P11" s="17">
        <v>-4222.0675011400999</v>
      </c>
      <c r="R11" s="17">
        <v>-2934</v>
      </c>
      <c r="S11" s="38">
        <v>-3555</v>
      </c>
    </row>
    <row r="12" spans="2:20" ht="14.4" thickBot="1">
      <c r="B12" s="31" t="s">
        <v>83</v>
      </c>
      <c r="C12" s="32">
        <f>+C9+C10+C11</f>
        <v>401915</v>
      </c>
      <c r="D12" s="32">
        <f t="shared" ref="D12:M12" si="1">+D9+D10+D11</f>
        <v>384697</v>
      </c>
      <c r="E12" s="32">
        <f t="shared" si="1"/>
        <v>377353.04913554055</v>
      </c>
      <c r="F12" s="32">
        <f t="shared" si="1"/>
        <v>373960.59279199492</v>
      </c>
      <c r="G12" s="32">
        <f t="shared" si="1"/>
        <v>374841</v>
      </c>
      <c r="H12" s="32">
        <f t="shared" si="1"/>
        <v>364303</v>
      </c>
      <c r="I12" s="117">
        <f t="shared" si="1"/>
        <v>366399</v>
      </c>
      <c r="J12" s="32">
        <f t="shared" si="1"/>
        <v>349563.99790268164</v>
      </c>
      <c r="K12" s="32">
        <f t="shared" si="1"/>
        <v>353043.94853100437</v>
      </c>
      <c r="L12" s="32">
        <f t="shared" si="1"/>
        <v>362097.50429281913</v>
      </c>
      <c r="M12" s="39">
        <f t="shared" si="1"/>
        <v>347213.45945335191</v>
      </c>
      <c r="O12" s="32">
        <f>+O9+O10+O11</f>
        <v>1537925.6419275354</v>
      </c>
      <c r="P12" s="32">
        <f>+P9+P10+P11</f>
        <v>1455106.9979026818</v>
      </c>
      <c r="R12" s="32">
        <f>+R9+R10+R11</f>
        <v>1105543</v>
      </c>
      <c r="S12" s="39">
        <f t="shared" ref="S12" si="2">+S9+S10+S11</f>
        <v>1062356</v>
      </c>
    </row>
    <row r="13" spans="2:20">
      <c r="B13" s="22" t="s">
        <v>60</v>
      </c>
      <c r="C13" s="23">
        <v>-152746</v>
      </c>
      <c r="D13" s="23">
        <v>-156403</v>
      </c>
      <c r="E13" s="23">
        <v>-146235.42553667718</v>
      </c>
      <c r="F13" s="23">
        <v>-149959.57446332282</v>
      </c>
      <c r="G13" s="23">
        <v>-155738</v>
      </c>
      <c r="H13" s="23">
        <v>-194329</v>
      </c>
      <c r="I13" s="112">
        <v>-186449</v>
      </c>
      <c r="J13" s="23">
        <v>-169139</v>
      </c>
      <c r="K13" s="23">
        <v>-163153.87167156499</v>
      </c>
      <c r="L13" s="23">
        <v>-153626.8200032466</v>
      </c>
      <c r="M13" s="40">
        <v>-116907.03327995754</v>
      </c>
      <c r="O13" s="23">
        <v>-605344</v>
      </c>
      <c r="P13" s="23">
        <v>-705655</v>
      </c>
      <c r="R13" s="23">
        <v>-536516</v>
      </c>
      <c r="S13" s="40">
        <v>-433688</v>
      </c>
    </row>
    <row r="14" spans="2:20">
      <c r="B14" s="22" t="s">
        <v>72</v>
      </c>
      <c r="C14" s="23">
        <v>-3328</v>
      </c>
      <c r="D14" s="23">
        <v>-3406</v>
      </c>
      <c r="E14" s="23">
        <v>-3364.2824620585088</v>
      </c>
      <c r="F14" s="23">
        <v>-3995.6481484480209</v>
      </c>
      <c r="G14" s="23">
        <v>-3511.8759837726616</v>
      </c>
      <c r="H14" s="23">
        <v>-3466.1240162273384</v>
      </c>
      <c r="I14" s="112">
        <v>-3156</v>
      </c>
      <c r="J14" s="23">
        <v>-3059.0757993688658</v>
      </c>
      <c r="K14" s="23">
        <v>-3307</v>
      </c>
      <c r="L14" s="23">
        <v>-3228.3822078903986</v>
      </c>
      <c r="M14" s="40">
        <v>-3543.4601378676134</v>
      </c>
      <c r="O14" s="23">
        <v>-14093.93061050653</v>
      </c>
      <c r="P14" s="23">
        <v>-13193.075799368866</v>
      </c>
      <c r="R14" s="23">
        <v>-10134</v>
      </c>
      <c r="S14" s="40">
        <v>-10079</v>
      </c>
    </row>
    <row r="15" spans="2:20">
      <c r="B15" s="22" t="s">
        <v>61</v>
      </c>
      <c r="C15" s="23">
        <v>-11532</v>
      </c>
      <c r="D15" s="23">
        <v>-12276</v>
      </c>
      <c r="E15" s="23">
        <v>-10931.624608490412</v>
      </c>
      <c r="F15" s="23">
        <v>-10152.602567684502</v>
      </c>
      <c r="G15" s="23">
        <v>-14117.883473324002</v>
      </c>
      <c r="H15" s="23">
        <v>-7368.1165266759981</v>
      </c>
      <c r="I15" s="112">
        <v>-10522</v>
      </c>
      <c r="J15" s="23">
        <v>-12371.453479127529</v>
      </c>
      <c r="K15" s="23">
        <v>-10665</v>
      </c>
      <c r="L15" s="23">
        <v>-18264.663484108016</v>
      </c>
      <c r="M15" s="40">
        <v>-10789.914986378077</v>
      </c>
      <c r="O15" s="23">
        <v>-44892.227176174914</v>
      </c>
      <c r="P15" s="23">
        <v>-44379.453479127529</v>
      </c>
      <c r="R15" s="23">
        <v>-32008</v>
      </c>
      <c r="S15" s="40">
        <v>-39720</v>
      </c>
    </row>
    <row r="16" spans="2:20">
      <c r="B16" s="16" t="s">
        <v>73</v>
      </c>
      <c r="C16" s="17">
        <v>54959</v>
      </c>
      <c r="D16" s="17">
        <v>52831</v>
      </c>
      <c r="E16" s="17">
        <v>55359.733616183032</v>
      </c>
      <c r="F16" s="17">
        <v>51150.266383816968</v>
      </c>
      <c r="G16" s="17">
        <v>57399.277822335076</v>
      </c>
      <c r="H16" s="17">
        <v>76135.722177664924</v>
      </c>
      <c r="I16" s="116">
        <v>57017</v>
      </c>
      <c r="J16" s="17">
        <v>49388</v>
      </c>
      <c r="K16" s="17">
        <v>69692</v>
      </c>
      <c r="L16" s="17">
        <v>63145.953112450225</v>
      </c>
      <c r="M16" s="38">
        <v>56801.780362565129</v>
      </c>
      <c r="O16" s="17">
        <v>214300</v>
      </c>
      <c r="P16" s="17">
        <v>239940</v>
      </c>
      <c r="R16" s="17">
        <v>190552</v>
      </c>
      <c r="S16" s="38">
        <v>189640</v>
      </c>
    </row>
    <row r="17" spans="2:19">
      <c r="B17" s="16" t="s">
        <v>74</v>
      </c>
      <c r="C17" s="17">
        <v>-68082</v>
      </c>
      <c r="D17" s="17">
        <v>-65442</v>
      </c>
      <c r="E17" s="17">
        <v>-68223.496269802097</v>
      </c>
      <c r="F17" s="17">
        <v>-63962.503730197903</v>
      </c>
      <c r="G17" s="17">
        <v>-68849.676618137571</v>
      </c>
      <c r="H17" s="17">
        <v>-64084.323381862429</v>
      </c>
      <c r="I17" s="116">
        <v>-65304</v>
      </c>
      <c r="J17" s="17">
        <v>-59301</v>
      </c>
      <c r="K17" s="17">
        <v>-74271</v>
      </c>
      <c r="L17" s="17">
        <v>-75801.09768460333</v>
      </c>
      <c r="M17" s="38">
        <v>-73543.679433418089</v>
      </c>
      <c r="O17" s="17">
        <v>-265710</v>
      </c>
      <c r="P17" s="17">
        <v>-257539</v>
      </c>
      <c r="R17" s="17">
        <v>-198238</v>
      </c>
      <c r="S17" s="38">
        <v>-223616</v>
      </c>
    </row>
    <row r="18" spans="2:19" ht="14.4" thickBot="1">
      <c r="B18" s="18" t="s">
        <v>84</v>
      </c>
      <c r="C18" s="19">
        <f t="shared" ref="C18:S18" si="3">C16+C17</f>
        <v>-13123</v>
      </c>
      <c r="D18" s="19">
        <f t="shared" si="3"/>
        <v>-12611</v>
      </c>
      <c r="E18" s="19">
        <f t="shared" si="3"/>
        <v>-12863.762653619066</v>
      </c>
      <c r="F18" s="19">
        <f t="shared" si="3"/>
        <v>-12812.237346380934</v>
      </c>
      <c r="G18" s="19">
        <f t="shared" si="3"/>
        <v>-11450.398795802495</v>
      </c>
      <c r="H18" s="19">
        <f t="shared" si="3"/>
        <v>12051.398795802495</v>
      </c>
      <c r="I18" s="115">
        <f t="shared" si="3"/>
        <v>-8287</v>
      </c>
      <c r="J18" s="19">
        <f t="shared" si="3"/>
        <v>-9913</v>
      </c>
      <c r="K18" s="19">
        <f t="shared" si="3"/>
        <v>-4579</v>
      </c>
      <c r="L18" s="19">
        <f t="shared" si="3"/>
        <v>-12655.144572153105</v>
      </c>
      <c r="M18" s="34">
        <f t="shared" si="3"/>
        <v>-16741.89907085296</v>
      </c>
      <c r="O18" s="19">
        <f t="shared" si="3"/>
        <v>-51410</v>
      </c>
      <c r="P18" s="19">
        <f t="shared" si="3"/>
        <v>-17599</v>
      </c>
      <c r="R18" s="19">
        <f t="shared" si="3"/>
        <v>-7686</v>
      </c>
      <c r="S18" s="34">
        <f t="shared" si="3"/>
        <v>-33976</v>
      </c>
    </row>
    <row r="19" spans="2:19">
      <c r="B19" s="22" t="s">
        <v>62</v>
      </c>
      <c r="C19" s="23">
        <v>-74918</v>
      </c>
      <c r="D19" s="23">
        <v>-64165</v>
      </c>
      <c r="E19" s="23">
        <v>-68706.392977384152</v>
      </c>
      <c r="F19" s="23">
        <v>-66258.807278489214</v>
      </c>
      <c r="G19" s="23">
        <v>-62726.8880761568</v>
      </c>
      <c r="H19" s="23">
        <v>-63599.1119238432</v>
      </c>
      <c r="I19" s="112">
        <v>-65063</v>
      </c>
      <c r="J19" s="23">
        <v>-63900</v>
      </c>
      <c r="K19" s="23">
        <v>-63603</v>
      </c>
      <c r="L19" s="23">
        <v>-61977.190997006328</v>
      </c>
      <c r="M19" s="40">
        <v>-67045.391257643452</v>
      </c>
      <c r="O19" s="23">
        <v>-274048.20025587338</v>
      </c>
      <c r="P19" s="23">
        <v>-255289</v>
      </c>
      <c r="R19" s="23">
        <v>-191389</v>
      </c>
      <c r="S19" s="40">
        <v>-192626</v>
      </c>
    </row>
    <row r="20" spans="2:19">
      <c r="B20" s="22" t="s">
        <v>63</v>
      </c>
      <c r="C20" s="23">
        <v>-63404</v>
      </c>
      <c r="D20" s="23">
        <v>-71888</v>
      </c>
      <c r="E20" s="23">
        <v>-67444.483005865215</v>
      </c>
      <c r="F20" s="23">
        <v>-67219.874524275452</v>
      </c>
      <c r="G20" s="23">
        <v>-65764.264046362397</v>
      </c>
      <c r="H20" s="23">
        <v>-74410.735953637603</v>
      </c>
      <c r="I20" s="112">
        <v>-67845</v>
      </c>
      <c r="J20" s="23">
        <v>-67075</v>
      </c>
      <c r="K20" s="23">
        <v>-64695</v>
      </c>
      <c r="L20" s="23">
        <v>-67305.173147359979</v>
      </c>
      <c r="M20" s="40">
        <v>-58402.580233458022</v>
      </c>
      <c r="O20" s="23">
        <v>-269956.35753014067</v>
      </c>
      <c r="P20" s="23">
        <v>-275095</v>
      </c>
      <c r="R20" s="23">
        <v>-208020</v>
      </c>
      <c r="S20" s="40">
        <v>-190403</v>
      </c>
    </row>
    <row r="21" spans="2:19">
      <c r="B21" s="22" t="s">
        <v>64</v>
      </c>
      <c r="C21" s="23">
        <v>-20241</v>
      </c>
      <c r="D21" s="23">
        <v>-20818</v>
      </c>
      <c r="E21" s="23">
        <v>-17036.214249345045</v>
      </c>
      <c r="F21" s="23">
        <v>-23556.723228524839</v>
      </c>
      <c r="G21" s="23">
        <v>-24269.021706716314</v>
      </c>
      <c r="H21" s="23">
        <v>-16930.978293283686</v>
      </c>
      <c r="I21" s="112">
        <v>-20078</v>
      </c>
      <c r="J21" s="23">
        <v>-21726</v>
      </c>
      <c r="K21" s="23">
        <v>-22912</v>
      </c>
      <c r="L21" s="23">
        <v>-17777.234316634058</v>
      </c>
      <c r="M21" s="40">
        <v>-20699.514044668678</v>
      </c>
      <c r="O21" s="23">
        <v>-81651.937477869884</v>
      </c>
      <c r="P21" s="23">
        <v>-83004</v>
      </c>
      <c r="R21" s="23">
        <v>-61278</v>
      </c>
      <c r="S21" s="40">
        <v>-61389</v>
      </c>
    </row>
    <row r="22" spans="2:19">
      <c r="B22" s="43" t="s">
        <v>85</v>
      </c>
      <c r="C22" s="44">
        <f t="shared" ref="C22:M22" si="4">C13+C14+C15+C18+C19+C20+C21</f>
        <v>-339292</v>
      </c>
      <c r="D22" s="44">
        <f t="shared" si="4"/>
        <v>-341567</v>
      </c>
      <c r="E22" s="44">
        <f t="shared" si="4"/>
        <v>-326582.18549343961</v>
      </c>
      <c r="F22" s="44">
        <f t="shared" si="4"/>
        <v>-333955.46755712578</v>
      </c>
      <c r="G22" s="44">
        <f t="shared" si="4"/>
        <v>-337578.33208213473</v>
      </c>
      <c r="H22" s="44">
        <f t="shared" si="4"/>
        <v>-348052.66791786527</v>
      </c>
      <c r="I22" s="131">
        <f t="shared" si="4"/>
        <v>-361400</v>
      </c>
      <c r="J22" s="44">
        <f t="shared" si="4"/>
        <v>-347183.5292784964</v>
      </c>
      <c r="K22" s="44">
        <f t="shared" si="4"/>
        <v>-332914.87167156499</v>
      </c>
      <c r="L22" s="44">
        <f t="shared" si="4"/>
        <v>-334834.60872839851</v>
      </c>
      <c r="M22" s="45">
        <f t="shared" si="4"/>
        <v>-294129.7930108264</v>
      </c>
      <c r="O22" s="44">
        <f>O13+O14+O15+O18+O19+O20+O21</f>
        <v>-1341396.6530505654</v>
      </c>
      <c r="P22" s="44">
        <f>P13+P14+P15+P18+P19+P20+P21</f>
        <v>-1394214.5292784963</v>
      </c>
      <c r="R22" s="44">
        <f>R13+R14+R15+R18+R19+R20+R21</f>
        <v>-1047031</v>
      </c>
      <c r="S22" s="45">
        <f>S13+S14+S15+S18+S19+S20+S21</f>
        <v>-961881</v>
      </c>
    </row>
    <row r="23" spans="2:19" ht="14.4" thickBot="1">
      <c r="B23" s="46" t="s">
        <v>65</v>
      </c>
      <c r="C23" s="47">
        <f t="shared" ref="C23:M23" si="5">C12+C22</f>
        <v>62623</v>
      </c>
      <c r="D23" s="47">
        <f t="shared" si="5"/>
        <v>43130</v>
      </c>
      <c r="E23" s="47">
        <f t="shared" si="5"/>
        <v>50770.863642100943</v>
      </c>
      <c r="F23" s="47">
        <f t="shared" si="5"/>
        <v>40005.125234869134</v>
      </c>
      <c r="G23" s="47">
        <f t="shared" si="5"/>
        <v>37262.66791786527</v>
      </c>
      <c r="H23" s="47">
        <f t="shared" si="5"/>
        <v>16250.33208213473</v>
      </c>
      <c r="I23" s="118">
        <f t="shared" si="5"/>
        <v>4999</v>
      </c>
      <c r="J23" s="47">
        <f t="shared" si="5"/>
        <v>2380.4686241852469</v>
      </c>
      <c r="K23" s="47">
        <f t="shared" si="5"/>
        <v>20129.076859439374</v>
      </c>
      <c r="L23" s="47">
        <f t="shared" si="5"/>
        <v>27262.895564420614</v>
      </c>
      <c r="M23" s="48">
        <f t="shared" si="5"/>
        <v>53083.666442525515</v>
      </c>
      <c r="O23" s="47">
        <f>O12+O22</f>
        <v>196528.98887697002</v>
      </c>
      <c r="P23" s="47">
        <f>P12+P22</f>
        <v>60892.468624185538</v>
      </c>
      <c r="R23" s="47">
        <f>R12+R22</f>
        <v>58512</v>
      </c>
      <c r="S23" s="48">
        <f>S12+S22</f>
        <v>100475</v>
      </c>
    </row>
    <row r="24" spans="2:19">
      <c r="B24" s="29" t="s">
        <v>78</v>
      </c>
      <c r="C24" s="30">
        <v>-2115</v>
      </c>
      <c r="D24" s="30">
        <v>-1038</v>
      </c>
      <c r="E24" s="30">
        <v>-869.24324052695579</v>
      </c>
      <c r="F24" s="30">
        <v>-209.51941414438397</v>
      </c>
      <c r="G24" s="30">
        <v>-1004</v>
      </c>
      <c r="H24" s="30">
        <v>-758</v>
      </c>
      <c r="I24" s="119">
        <v>-461</v>
      </c>
      <c r="J24" s="30">
        <v>55719.359478171005</v>
      </c>
      <c r="K24" s="30">
        <v>-975</v>
      </c>
      <c r="L24" s="30">
        <v>37.197427116240078</v>
      </c>
      <c r="M24" s="41">
        <v>-1345.679007537218</v>
      </c>
      <c r="O24" s="30">
        <v>-4231.76265467134</v>
      </c>
      <c r="P24" s="30">
        <v>53496.359478171005</v>
      </c>
      <c r="R24" s="30">
        <v>-2223</v>
      </c>
      <c r="S24" s="41">
        <v>-2283.4815804209779</v>
      </c>
    </row>
    <row r="25" spans="2:19" ht="14.4" thickBot="1">
      <c r="B25" s="46" t="s">
        <v>66</v>
      </c>
      <c r="C25" s="47">
        <f t="shared" ref="C25:M25" si="6">C23+C24</f>
        <v>60508</v>
      </c>
      <c r="D25" s="47">
        <f t="shared" si="6"/>
        <v>42092</v>
      </c>
      <c r="E25" s="47">
        <f t="shared" si="6"/>
        <v>49901.620401573986</v>
      </c>
      <c r="F25" s="47">
        <f t="shared" si="6"/>
        <v>39795.605820724748</v>
      </c>
      <c r="G25" s="47">
        <f t="shared" si="6"/>
        <v>36258.66791786527</v>
      </c>
      <c r="H25" s="47">
        <f t="shared" si="6"/>
        <v>15492.33208213473</v>
      </c>
      <c r="I25" s="118">
        <f t="shared" si="6"/>
        <v>4538</v>
      </c>
      <c r="J25" s="47">
        <f t="shared" si="6"/>
        <v>58099.828102356252</v>
      </c>
      <c r="K25" s="47">
        <f t="shared" si="6"/>
        <v>19154.076859439374</v>
      </c>
      <c r="L25" s="47">
        <f t="shared" si="6"/>
        <v>27300.092991536854</v>
      </c>
      <c r="M25" s="48">
        <f t="shared" si="6"/>
        <v>51737.987434988296</v>
      </c>
      <c r="O25" s="47">
        <f>O23+O24</f>
        <v>192297.22622229869</v>
      </c>
      <c r="P25" s="47">
        <f>P23+P24</f>
        <v>114388.82810235655</v>
      </c>
      <c r="R25" s="47">
        <f>R23+R24</f>
        <v>56289</v>
      </c>
      <c r="S25" s="48">
        <f>S23+S24</f>
        <v>98191.518419579021</v>
      </c>
    </row>
    <row r="26" spans="2:19">
      <c r="B26" s="24" t="s">
        <v>67</v>
      </c>
      <c r="C26" s="25">
        <v>-4664</v>
      </c>
      <c r="D26" s="25">
        <v>-5562</v>
      </c>
      <c r="E26" s="25">
        <v>-3559.1890914069281</v>
      </c>
      <c r="F26" s="25">
        <v>-4705.8233347343394</v>
      </c>
      <c r="G26" s="25">
        <v>-4933</v>
      </c>
      <c r="H26" s="25">
        <v>-4283</v>
      </c>
      <c r="I26" s="120">
        <v>-4826</v>
      </c>
      <c r="J26" s="25">
        <v>-4330.6272543191444</v>
      </c>
      <c r="K26" s="25">
        <v>-4398</v>
      </c>
      <c r="L26" s="25">
        <v>-4532.5417788026643</v>
      </c>
      <c r="M26" s="42">
        <v>-4469.0432350238661</v>
      </c>
      <c r="O26" s="25">
        <v>-18491.012426141267</v>
      </c>
      <c r="P26" s="25">
        <v>-18372.627254319144</v>
      </c>
      <c r="R26" s="25">
        <v>-14042</v>
      </c>
      <c r="S26" s="42">
        <v>-13399.58501382653</v>
      </c>
    </row>
    <row r="27" spans="2:19">
      <c r="B27" s="24" t="s">
        <v>68</v>
      </c>
      <c r="C27" s="25">
        <v>222</v>
      </c>
      <c r="D27" s="25">
        <v>1034</v>
      </c>
      <c r="E27" s="25">
        <v>351.76</v>
      </c>
      <c r="F27" s="25">
        <v>549.3599999999999</v>
      </c>
      <c r="G27" s="25">
        <v>391</v>
      </c>
      <c r="H27" s="25">
        <v>602</v>
      </c>
      <c r="I27" s="120">
        <v>-7843</v>
      </c>
      <c r="J27" s="25">
        <v>1011.5200000000004</v>
      </c>
      <c r="K27" s="25">
        <v>341</v>
      </c>
      <c r="L27" s="25">
        <v>733.96</v>
      </c>
      <c r="M27" s="42">
        <v>361.44000000000005</v>
      </c>
      <c r="O27" s="25">
        <v>2157.12</v>
      </c>
      <c r="P27" s="25">
        <v>-5838.48</v>
      </c>
      <c r="R27" s="25">
        <v>-6850</v>
      </c>
      <c r="S27" s="42">
        <v>1436.4</v>
      </c>
    </row>
    <row r="28" spans="2:19">
      <c r="B28" s="24" t="s">
        <v>79</v>
      </c>
      <c r="C28" s="25">
        <v>-15656</v>
      </c>
      <c r="D28" s="25">
        <v>-11510</v>
      </c>
      <c r="E28" s="25">
        <v>-14267.037496197707</v>
      </c>
      <c r="F28" s="25">
        <v>-7402.480132133096</v>
      </c>
      <c r="G28" s="25">
        <v>-9414</v>
      </c>
      <c r="H28" s="25">
        <v>-8348</v>
      </c>
      <c r="I28" s="120">
        <v>-2842</v>
      </c>
      <c r="J28" s="25">
        <v>-27520.320592325297</v>
      </c>
      <c r="K28" s="25">
        <v>-7675</v>
      </c>
      <c r="L28" s="25">
        <v>-10721.0933810063</v>
      </c>
      <c r="M28" s="42">
        <v>-12919.319074456704</v>
      </c>
      <c r="O28" s="25">
        <v>-48835.517628330803</v>
      </c>
      <c r="P28" s="25">
        <v>-48124.320592325297</v>
      </c>
      <c r="R28" s="25">
        <v>-20604</v>
      </c>
      <c r="S28" s="42">
        <v>-31315.412455463003</v>
      </c>
    </row>
    <row r="29" spans="2:19">
      <c r="B29" s="24" t="s">
        <v>32</v>
      </c>
      <c r="C29" s="25">
        <v>-99</v>
      </c>
      <c r="D29" s="25">
        <v>-247</v>
      </c>
      <c r="E29" s="25">
        <v>-271</v>
      </c>
      <c r="F29" s="25">
        <v>-270.58161166277705</v>
      </c>
      <c r="G29" s="25">
        <v>1</v>
      </c>
      <c r="H29" s="25">
        <v>-171</v>
      </c>
      <c r="I29" s="120">
        <v>-232</v>
      </c>
      <c r="J29" s="25">
        <v>-120.69018670356797</v>
      </c>
      <c r="K29" s="25">
        <v>-109</v>
      </c>
      <c r="L29" s="25">
        <v>95.174418627649899</v>
      </c>
      <c r="M29" s="42">
        <v>86.10224906182539</v>
      </c>
      <c r="O29" s="25">
        <v>-887.58161166277705</v>
      </c>
      <c r="P29" s="25">
        <v>-522.69018670356797</v>
      </c>
      <c r="R29" s="25">
        <v>-402</v>
      </c>
      <c r="S29" s="42">
        <v>72.276667689475289</v>
      </c>
    </row>
    <row r="30" spans="2:19" ht="14.4" thickBot="1">
      <c r="B30" s="46" t="s">
        <v>80</v>
      </c>
      <c r="C30" s="47">
        <f>SUM(C25:C29)</f>
        <v>40311</v>
      </c>
      <c r="D30" s="47">
        <f t="shared" ref="D30:M30" si="7">SUM(D25:D29)</f>
        <v>25807</v>
      </c>
      <c r="E30" s="47">
        <f t="shared" si="7"/>
        <v>32156.153813969351</v>
      </c>
      <c r="F30" s="47">
        <f t="shared" si="7"/>
        <v>27966.080742194536</v>
      </c>
      <c r="G30" s="47">
        <f t="shared" si="7"/>
        <v>22303.66791786527</v>
      </c>
      <c r="H30" s="47">
        <f t="shared" si="7"/>
        <v>3292.3320821347297</v>
      </c>
      <c r="I30" s="118">
        <f t="shared" si="7"/>
        <v>-11205</v>
      </c>
      <c r="J30" s="47">
        <f t="shared" si="7"/>
        <v>27139.710069008241</v>
      </c>
      <c r="K30" s="47">
        <f t="shared" si="7"/>
        <v>7313.0768594393739</v>
      </c>
      <c r="L30" s="47">
        <f t="shared" si="7"/>
        <v>12875.592250355539</v>
      </c>
      <c r="M30" s="48">
        <f t="shared" si="7"/>
        <v>34797.167374569559</v>
      </c>
      <c r="O30" s="47">
        <f>SUM(O25:O29)</f>
        <v>126240.23455616384</v>
      </c>
      <c r="P30" s="47">
        <f>SUM(P25:P29)</f>
        <v>41530.710069008543</v>
      </c>
      <c r="R30" s="47">
        <f>SUM(R25:R29)</f>
        <v>14391</v>
      </c>
      <c r="S30" s="48">
        <f>SUM(S25:S29)</f>
        <v>54985.197617978964</v>
      </c>
    </row>
    <row r="31" spans="2:19">
      <c r="B31" s="26"/>
      <c r="C31" s="26"/>
      <c r="D31" s="26"/>
      <c r="E31" s="26"/>
      <c r="F31" s="26"/>
      <c r="G31" s="26"/>
      <c r="H31" s="26"/>
      <c r="I31" s="26"/>
      <c r="J31" s="26"/>
      <c r="K31" s="26"/>
      <c r="L31" s="26"/>
      <c r="M31" s="26"/>
      <c r="O31" s="26"/>
      <c r="P31" s="26"/>
    </row>
    <row r="32" spans="2:19" ht="18">
      <c r="B32" s="5" t="s">
        <v>139</v>
      </c>
      <c r="C32" s="89"/>
      <c r="D32" s="89"/>
      <c r="E32" s="89"/>
      <c r="F32" s="89"/>
      <c r="G32" s="89"/>
      <c r="H32" s="89"/>
      <c r="I32" s="89"/>
      <c r="J32" s="89"/>
      <c r="K32" s="89"/>
      <c r="L32" s="89"/>
      <c r="O32" s="89"/>
      <c r="P32" s="89"/>
    </row>
    <row r="33" spans="2:18" ht="12.75" customHeight="1">
      <c r="B33" s="5"/>
      <c r="C33" s="89"/>
      <c r="D33" s="89"/>
      <c r="E33" s="89"/>
      <c r="F33" s="89"/>
      <c r="G33" s="89"/>
      <c r="H33" s="89"/>
      <c r="I33" s="89"/>
      <c r="J33" s="89"/>
      <c r="K33" s="89"/>
      <c r="L33" s="89"/>
      <c r="O33" s="89"/>
      <c r="P33" s="89"/>
    </row>
    <row r="34" spans="2:18">
      <c r="B34" s="90" t="s">
        <v>135</v>
      </c>
      <c r="C34" s="92" t="s">
        <v>49</v>
      </c>
      <c r="D34" s="92" t="s">
        <v>50</v>
      </c>
      <c r="E34" s="92" t="s">
        <v>51</v>
      </c>
      <c r="F34" s="92" t="s">
        <v>52</v>
      </c>
      <c r="G34" s="92" t="s">
        <v>53</v>
      </c>
      <c r="H34" s="92" t="s">
        <v>54</v>
      </c>
      <c r="I34" s="92" t="s">
        <v>55</v>
      </c>
      <c r="J34" s="92" t="s">
        <v>56</v>
      </c>
      <c r="K34" s="89"/>
      <c r="L34" s="89"/>
      <c r="O34" s="92" t="s">
        <v>70</v>
      </c>
      <c r="P34" s="92" t="s">
        <v>57</v>
      </c>
      <c r="R34" s="92" t="s">
        <v>152</v>
      </c>
    </row>
    <row r="35" spans="2:18">
      <c r="B35" s="12" t="s">
        <v>128</v>
      </c>
      <c r="C35" s="13">
        <v>14944</v>
      </c>
      <c r="D35" s="13">
        <v>14957</v>
      </c>
      <c r="E35" s="13">
        <v>14953</v>
      </c>
      <c r="F35" s="13">
        <v>15115</v>
      </c>
      <c r="G35" s="13">
        <v>11997</v>
      </c>
      <c r="H35" s="13">
        <v>13742</v>
      </c>
      <c r="I35" s="121">
        <v>14387</v>
      </c>
      <c r="J35" s="13">
        <v>13235</v>
      </c>
      <c r="K35" s="89"/>
      <c r="L35" s="89"/>
      <c r="O35" s="13">
        <v>59969</v>
      </c>
      <c r="P35" s="13">
        <v>53361.000000000007</v>
      </c>
      <c r="R35" s="13">
        <v>40126</v>
      </c>
    </row>
    <row r="36" spans="2:18">
      <c r="B36" s="14" t="s">
        <v>129</v>
      </c>
      <c r="C36" s="15">
        <f>'P&amp;L - Analytic view'!C57</f>
        <v>-6640</v>
      </c>
      <c r="D36" s="15">
        <f>'P&amp;L - Analytic view'!D57</f>
        <v>-6541</v>
      </c>
      <c r="E36" s="15">
        <f>'P&amp;L - Analytic view'!E57</f>
        <v>-6430</v>
      </c>
      <c r="F36" s="15">
        <f>'P&amp;L - Analytic view'!F57</f>
        <v>-6423.5</v>
      </c>
      <c r="G36" s="15">
        <v>-6308</v>
      </c>
      <c r="H36" s="15">
        <v>-7219</v>
      </c>
      <c r="I36" s="122">
        <v>-6411</v>
      </c>
      <c r="J36" s="15">
        <v>-7317</v>
      </c>
      <c r="K36" s="89"/>
      <c r="L36" s="89"/>
      <c r="O36" s="15">
        <f>'P&amp;L - Analytic view'!O57</f>
        <v>-26034.5</v>
      </c>
      <c r="P36" s="15">
        <v>-27255</v>
      </c>
      <c r="R36" s="15">
        <v>-19938</v>
      </c>
    </row>
    <row r="37" spans="2:18" ht="14.4" thickBot="1">
      <c r="B37" s="31" t="s">
        <v>130</v>
      </c>
      <c r="C37" s="32">
        <f t="shared" ref="C37:J37" si="8">C35+C36</f>
        <v>8304</v>
      </c>
      <c r="D37" s="32">
        <f t="shared" si="8"/>
        <v>8416</v>
      </c>
      <c r="E37" s="32">
        <f t="shared" si="8"/>
        <v>8523</v>
      </c>
      <c r="F37" s="32">
        <f t="shared" si="8"/>
        <v>8691.5</v>
      </c>
      <c r="G37" s="32">
        <f t="shared" si="8"/>
        <v>5689</v>
      </c>
      <c r="H37" s="32">
        <f t="shared" si="8"/>
        <v>6523</v>
      </c>
      <c r="I37" s="117">
        <f t="shared" si="8"/>
        <v>7976</v>
      </c>
      <c r="J37" s="32">
        <f t="shared" si="8"/>
        <v>5918</v>
      </c>
      <c r="K37" s="89"/>
      <c r="L37" s="89"/>
      <c r="O37" s="32">
        <f>O35+O36</f>
        <v>33934.5</v>
      </c>
      <c r="P37" s="32">
        <f>P35+P36</f>
        <v>26106.000000000007</v>
      </c>
      <c r="R37" s="32">
        <f>R35+R36</f>
        <v>20188</v>
      </c>
    </row>
    <row r="38" spans="2:18">
      <c r="B38" s="94" t="s">
        <v>131</v>
      </c>
      <c r="C38" s="95">
        <v>0.34429999999999999</v>
      </c>
      <c r="D38" s="95">
        <v>0.34429999999999999</v>
      </c>
      <c r="E38" s="95">
        <v>0.34429999999999999</v>
      </c>
      <c r="F38" s="95">
        <v>0.34429999999999999</v>
      </c>
      <c r="G38" s="95">
        <v>0.34429999999999999</v>
      </c>
      <c r="H38" s="95">
        <v>0.34429999999999999</v>
      </c>
      <c r="I38" s="123">
        <v>0.34429999999999999</v>
      </c>
      <c r="J38" s="95">
        <v>0.34429999999999999</v>
      </c>
      <c r="K38" s="89"/>
      <c r="L38" s="89"/>
      <c r="O38" s="95">
        <v>0.34429999999999999</v>
      </c>
      <c r="P38" s="95">
        <v>0.34429999999999999</v>
      </c>
      <c r="R38" s="95">
        <v>0.34429999999999999</v>
      </c>
    </row>
    <row r="39" spans="2:18">
      <c r="B39" s="14" t="s">
        <v>132</v>
      </c>
      <c r="C39" s="15">
        <f t="shared" ref="C39:I39" si="9">-C37*C38</f>
        <v>-2859.0672</v>
      </c>
      <c r="D39" s="15">
        <f t="shared" si="9"/>
        <v>-2897.6288</v>
      </c>
      <c r="E39" s="15">
        <f t="shared" si="9"/>
        <v>-2934.4688999999998</v>
      </c>
      <c r="F39" s="15">
        <f t="shared" si="9"/>
        <v>-2992.4834500000002</v>
      </c>
      <c r="G39" s="15">
        <f t="shared" si="9"/>
        <v>-1958.7227</v>
      </c>
      <c r="H39" s="15">
        <f t="shared" si="9"/>
        <v>-2245.8688999999999</v>
      </c>
      <c r="I39" s="122">
        <f t="shared" si="9"/>
        <v>-2746.1367999999998</v>
      </c>
      <c r="J39" s="15">
        <f>-J37*J38</f>
        <v>-2037.5673999999999</v>
      </c>
      <c r="K39" s="89"/>
      <c r="L39" s="89"/>
      <c r="O39" s="15">
        <f>-O37*O38</f>
        <v>-11683.648349999999</v>
      </c>
      <c r="P39" s="15">
        <f>-P37*P38</f>
        <v>-8988.2958000000017</v>
      </c>
      <c r="R39" s="15">
        <f>-R37*R38</f>
        <v>-6950.7284</v>
      </c>
    </row>
    <row r="40" spans="2:18" ht="14.4" thickBot="1">
      <c r="B40" s="46" t="s">
        <v>133</v>
      </c>
      <c r="C40" s="47">
        <f t="shared" ref="C40:I40" si="10">C37+C39</f>
        <v>5444.9328000000005</v>
      </c>
      <c r="D40" s="47">
        <f t="shared" si="10"/>
        <v>5518.3711999999996</v>
      </c>
      <c r="E40" s="47">
        <f t="shared" si="10"/>
        <v>5588.5311000000002</v>
      </c>
      <c r="F40" s="47">
        <f t="shared" si="10"/>
        <v>5699.0165500000003</v>
      </c>
      <c r="G40" s="47">
        <f t="shared" si="10"/>
        <v>3730.2772999999997</v>
      </c>
      <c r="H40" s="47">
        <f t="shared" si="10"/>
        <v>4277.1311000000005</v>
      </c>
      <c r="I40" s="118">
        <f t="shared" si="10"/>
        <v>5229.8631999999998</v>
      </c>
      <c r="J40" s="47">
        <f>J37+J39</f>
        <v>3880.4326000000001</v>
      </c>
      <c r="K40" s="89"/>
      <c r="L40" s="89"/>
      <c r="O40" s="47">
        <f>O37+O39</f>
        <v>22250.851650000001</v>
      </c>
      <c r="P40" s="47">
        <f>P37+P39</f>
        <v>17117.704200000007</v>
      </c>
      <c r="R40" s="47">
        <f>R37+R39</f>
        <v>13237.2716</v>
      </c>
    </row>
    <row r="41" spans="2:18">
      <c r="K41" s="89"/>
      <c r="L41" s="89"/>
    </row>
    <row r="42" spans="2:18">
      <c r="K42" s="89"/>
      <c r="L42" s="89"/>
    </row>
    <row r="44" spans="2:18">
      <c r="G44" s="8"/>
    </row>
    <row r="56" spans="2:16">
      <c r="D56" s="7"/>
      <c r="F56" s="7"/>
      <c r="G56" s="8"/>
      <c r="H56" s="8"/>
      <c r="I56" s="8"/>
      <c r="J56" s="8"/>
      <c r="K56" s="8"/>
      <c r="L56" s="8"/>
      <c r="M56" s="8"/>
      <c r="O56" s="8"/>
      <c r="P56" s="8"/>
    </row>
    <row r="57" spans="2:16">
      <c r="B57" s="6"/>
      <c r="C57" s="6"/>
      <c r="D57" s="6"/>
      <c r="E57" s="6"/>
      <c r="F57" s="6"/>
      <c r="G57" s="6"/>
      <c r="H57" s="6"/>
      <c r="I57" s="6"/>
      <c r="J57" s="6"/>
      <c r="K57" s="6"/>
      <c r="L57" s="6"/>
      <c r="M57" s="9"/>
      <c r="O57" s="6"/>
      <c r="P57" s="6"/>
    </row>
    <row r="58" spans="2:16">
      <c r="M58" s="8"/>
    </row>
    <row r="59" spans="2:16">
      <c r="M59" s="8"/>
    </row>
    <row r="64" spans="2:16">
      <c r="G64" s="8"/>
      <c r="H64" s="8"/>
      <c r="I64" s="8"/>
      <c r="J64" s="8"/>
      <c r="K64" s="8"/>
      <c r="L64" s="8"/>
      <c r="M64" s="8"/>
      <c r="O64" s="8"/>
      <c r="P64" s="8"/>
    </row>
    <row r="65" spans="7:16">
      <c r="G65" s="8"/>
      <c r="H65" s="8"/>
      <c r="I65" s="8"/>
      <c r="J65" s="8"/>
      <c r="K65" s="8"/>
      <c r="L65" s="8"/>
      <c r="M65" s="8"/>
      <c r="N65" s="102"/>
      <c r="O65" s="8"/>
      <c r="P65" s="8"/>
    </row>
    <row r="66" spans="7:16">
      <c r="G66" s="8"/>
      <c r="H66" s="8"/>
      <c r="I66" s="8"/>
      <c r="J66" s="8"/>
      <c r="K66" s="8"/>
      <c r="L66" s="8"/>
      <c r="M66" s="8"/>
      <c r="O66" s="8"/>
      <c r="P66" s="8"/>
    </row>
    <row r="67" spans="7:16">
      <c r="G67" s="8"/>
      <c r="H67" s="8"/>
      <c r="I67" s="8"/>
      <c r="J67" s="8"/>
      <c r="K67" s="8"/>
      <c r="L67" s="8"/>
      <c r="M67" s="8"/>
      <c r="O67" s="8"/>
      <c r="P67" s="8"/>
    </row>
    <row r="68" spans="7:16">
      <c r="G68" s="8"/>
      <c r="H68" s="8"/>
      <c r="I68" s="8"/>
      <c r="J68" s="8"/>
      <c r="K68" s="8"/>
      <c r="L68" s="8"/>
      <c r="M68" s="8"/>
      <c r="O68" s="8"/>
      <c r="P68" s="8"/>
    </row>
    <row r="69" spans="7:16">
      <c r="G69" s="8"/>
      <c r="H69" s="8"/>
      <c r="I69" s="8"/>
      <c r="J69" s="8"/>
      <c r="K69" s="8"/>
      <c r="L69" s="8"/>
      <c r="M69" s="8"/>
      <c r="O69" s="8"/>
      <c r="P69" s="8"/>
    </row>
    <row r="70" spans="7:16">
      <c r="G70" s="8"/>
      <c r="H70" s="8"/>
      <c r="I70" s="8"/>
      <c r="J70" s="8"/>
      <c r="K70" s="8"/>
      <c r="L70" s="8"/>
      <c r="M70" s="8"/>
      <c r="O70" s="8"/>
      <c r="P70" s="8"/>
    </row>
    <row r="71" spans="7:16">
      <c r="G71" s="8"/>
      <c r="H71" s="8"/>
      <c r="I71" s="8"/>
      <c r="J71" s="8"/>
      <c r="K71" s="8"/>
      <c r="L71" s="8"/>
      <c r="M71" s="8"/>
      <c r="O71" s="8"/>
      <c r="P71" s="8"/>
    </row>
    <row r="72" spans="7:16">
      <c r="G72" s="8"/>
      <c r="H72" s="8"/>
      <c r="I72" s="8"/>
      <c r="J72" s="8"/>
      <c r="K72" s="8"/>
      <c r="L72" s="8"/>
      <c r="M72" s="8"/>
      <c r="O72" s="8"/>
      <c r="P72" s="8"/>
    </row>
    <row r="73" spans="7:16">
      <c r="G73" s="8"/>
      <c r="H73" s="8"/>
      <c r="I73" s="8"/>
      <c r="J73" s="8"/>
      <c r="K73" s="8"/>
      <c r="L73" s="8"/>
      <c r="M73" s="8"/>
      <c r="O73" s="8"/>
      <c r="P73" s="8"/>
    </row>
    <row r="74" spans="7:16">
      <c r="G74" s="8"/>
      <c r="H74" s="8"/>
      <c r="I74" s="8"/>
      <c r="J74" s="8"/>
      <c r="K74" s="8"/>
      <c r="L74" s="8"/>
      <c r="M74" s="8"/>
      <c r="O74" s="8"/>
      <c r="P74" s="8"/>
    </row>
    <row r="75" spans="7:16">
      <c r="G75" s="8"/>
      <c r="H75" s="8"/>
      <c r="I75" s="8"/>
      <c r="J75" s="8"/>
      <c r="K75" s="8"/>
      <c r="L75" s="8"/>
      <c r="M75" s="8"/>
      <c r="O75" s="8"/>
      <c r="P75" s="8"/>
    </row>
  </sheetData>
  <conditionalFormatting sqref="C36:F36">
    <cfRule type="containsBlanks" dxfId="42" priority="2">
      <formula>LEN(TRIM(C36))=0</formula>
    </cfRule>
  </conditionalFormatting>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showGridLines="0" zoomScaleNormal="100" workbookViewId="0">
      <selection activeCell="S51" sqref="S51"/>
    </sheetView>
  </sheetViews>
  <sheetFormatPr baseColWidth="10" defaultColWidth="11.44140625" defaultRowHeight="13.8"/>
  <cols>
    <col min="1" max="1" width="3" style="1" customWidth="1"/>
    <col min="2" max="2" width="57.33203125" style="1" bestFit="1" customWidth="1"/>
    <col min="3" max="3" width="11.44140625" style="1"/>
    <col min="4" max="6" width="11.44140625" style="1" customWidth="1"/>
    <col min="7" max="7" width="11.44140625" style="1"/>
    <col min="8" max="13" width="11.44140625" style="1" customWidth="1"/>
    <col min="14" max="14" width="2.88671875" style="1" customWidth="1"/>
    <col min="15" max="16" width="11.44140625" style="1"/>
    <col min="17" max="17" width="2.88671875" style="1" customWidth="1"/>
    <col min="18" max="16384" width="11.44140625" style="1"/>
  </cols>
  <sheetData>
    <row r="1" spans="1:19" ht="18">
      <c r="B1" s="5" t="s">
        <v>146</v>
      </c>
      <c r="C1" s="26"/>
      <c r="D1" s="26"/>
      <c r="E1" s="26"/>
      <c r="F1" s="26"/>
      <c r="G1" s="26"/>
      <c r="H1" s="26"/>
      <c r="I1" s="26"/>
      <c r="J1" s="26"/>
      <c r="K1" s="26"/>
      <c r="L1" s="26"/>
      <c r="M1" s="26"/>
    </row>
    <row r="2" spans="1:19" s="3" customFormat="1">
      <c r="B2" s="26" t="s">
        <v>154</v>
      </c>
      <c r="C2" s="26"/>
      <c r="D2" s="26"/>
      <c r="E2" s="26"/>
      <c r="F2" s="26"/>
      <c r="G2" s="26"/>
      <c r="H2" s="26"/>
      <c r="I2" s="26"/>
      <c r="J2" s="26"/>
      <c r="K2" s="26"/>
      <c r="L2" s="26"/>
      <c r="M2" s="26"/>
    </row>
    <row r="3" spans="1:19">
      <c r="A3" s="10"/>
      <c r="B3" s="11" t="s">
        <v>71</v>
      </c>
      <c r="C3" s="69" t="s">
        <v>49</v>
      </c>
      <c r="D3" s="69" t="s">
        <v>50</v>
      </c>
      <c r="E3" s="69" t="s">
        <v>51</v>
      </c>
      <c r="F3" s="69" t="s">
        <v>52</v>
      </c>
      <c r="G3" s="69" t="s">
        <v>53</v>
      </c>
      <c r="H3" s="69" t="s">
        <v>54</v>
      </c>
      <c r="I3" s="69" t="s">
        <v>55</v>
      </c>
      <c r="J3" s="69" t="s">
        <v>56</v>
      </c>
      <c r="K3" s="69" t="s">
        <v>81</v>
      </c>
      <c r="L3" s="69" t="s">
        <v>134</v>
      </c>
      <c r="M3" s="70" t="s">
        <v>151</v>
      </c>
      <c r="O3" s="69" t="s">
        <v>70</v>
      </c>
      <c r="P3" s="69" t="s">
        <v>57</v>
      </c>
      <c r="R3" s="92" t="s">
        <v>152</v>
      </c>
      <c r="S3" s="93" t="s">
        <v>153</v>
      </c>
    </row>
    <row r="4" spans="1:19">
      <c r="A4" s="8"/>
      <c r="B4" s="22" t="s">
        <v>69</v>
      </c>
      <c r="C4" s="23">
        <f>'P&amp;L - IFRS'!C5</f>
        <v>306935</v>
      </c>
      <c r="D4" s="23">
        <f>'P&amp;L - IFRS'!D5</f>
        <v>296103</v>
      </c>
      <c r="E4" s="23">
        <f>'P&amp;L - IFRS'!E5</f>
        <v>291071.52533693553</v>
      </c>
      <c r="F4" s="23">
        <f>'P&amp;L - IFRS'!F5</f>
        <v>291826.03346954793</v>
      </c>
      <c r="G4" s="23">
        <f>'P&amp;L - IFRS'!G5</f>
        <v>288540</v>
      </c>
      <c r="H4" s="23">
        <f>'P&amp;L - IFRS'!H5</f>
        <v>277200</v>
      </c>
      <c r="I4" s="112">
        <f>'P&amp;L - IFRS'!I5</f>
        <v>275766</v>
      </c>
      <c r="J4" s="23">
        <f>'P&amp;L - IFRS'!J5</f>
        <v>273633.75278010633</v>
      </c>
      <c r="K4" s="23">
        <f>'P&amp;L - IFRS'!K5</f>
        <v>282162</v>
      </c>
      <c r="L4" s="23">
        <f>'P&amp;L - IFRS'!L5</f>
        <v>283420.47478764958</v>
      </c>
      <c r="M4" s="40">
        <f>'P&amp;L - IFRS'!M5</f>
        <v>271598.19534778653</v>
      </c>
      <c r="O4" s="23">
        <f>'P&amp;L - IFRS'!O5</f>
        <v>1185935.5588064836</v>
      </c>
      <c r="P4" s="23">
        <f>'P&amp;L - IFRS'!P5</f>
        <v>1115139.7527801064</v>
      </c>
      <c r="R4" s="23">
        <f>'P&amp;L - IFRS'!R5</f>
        <v>841506</v>
      </c>
      <c r="S4" s="40">
        <f>'P&amp;L - IFRS'!S5</f>
        <v>837181</v>
      </c>
    </row>
    <row r="5" spans="1:19">
      <c r="A5" s="8"/>
      <c r="B5" s="52" t="s">
        <v>91</v>
      </c>
      <c r="C5" s="53">
        <f>'P&amp;L - IFRS'!C6</f>
        <v>36717</v>
      </c>
      <c r="D5" s="53">
        <f>'P&amp;L - IFRS'!D6</f>
        <v>29885</v>
      </c>
      <c r="E5" s="53">
        <f>'P&amp;L - IFRS'!E6</f>
        <v>30969.801257442887</v>
      </c>
      <c r="F5" s="53">
        <f>'P&amp;L - IFRS'!F6</f>
        <v>27978.631691434872</v>
      </c>
      <c r="G5" s="53">
        <f>'P&amp;L - IFRS'!G6</f>
        <v>36324</v>
      </c>
      <c r="H5" s="53">
        <f>'P&amp;L - IFRS'!H6</f>
        <v>32780</v>
      </c>
      <c r="I5" s="113">
        <f>'P&amp;L - IFRS'!I6</f>
        <v>30842</v>
      </c>
      <c r="J5" s="53">
        <f>'P&amp;L - IFRS'!J6</f>
        <v>28848.909799212808</v>
      </c>
      <c r="K5" s="53">
        <f>'P&amp;L - IFRS'!K6</f>
        <v>36587</v>
      </c>
      <c r="L5" s="53">
        <f>'P&amp;L - IFRS'!L6</f>
        <v>31972.503474127298</v>
      </c>
      <c r="M5" s="54">
        <f>'P&amp;L - IFRS'!M6</f>
        <v>30412.283903576914</v>
      </c>
      <c r="O5" s="53">
        <f>'P&amp;L - IFRS'!O6</f>
        <v>125550.43294887776</v>
      </c>
      <c r="P5" s="53">
        <f>'P&amp;L - IFRS'!P6</f>
        <v>128794.90979921281</v>
      </c>
      <c r="R5" s="53">
        <f>'P&amp;L - IFRS'!R6</f>
        <v>99946</v>
      </c>
      <c r="S5" s="54">
        <f>'P&amp;L - IFRS'!S6</f>
        <v>98972</v>
      </c>
    </row>
    <row r="6" spans="1:19">
      <c r="A6" s="8"/>
      <c r="B6" s="52" t="s">
        <v>92</v>
      </c>
      <c r="C6" s="53">
        <f>'P&amp;L - IFRS'!C7</f>
        <v>18234</v>
      </c>
      <c r="D6" s="53">
        <f>'P&amp;L - IFRS'!D7</f>
        <v>17396</v>
      </c>
      <c r="E6" s="53">
        <f>'P&amp;L - IFRS'!E7</f>
        <v>17827.924443122807</v>
      </c>
      <c r="F6" s="53">
        <f>'P&amp;L - IFRS'!F7</f>
        <v>17141.190390158394</v>
      </c>
      <c r="G6" s="53">
        <f>'P&amp;L - IFRS'!G7</f>
        <v>17356</v>
      </c>
      <c r="H6" s="53">
        <f>'P&amp;L - IFRS'!H7</f>
        <v>17503</v>
      </c>
      <c r="I6" s="113">
        <f>'P&amp;L - IFRS'!I7</f>
        <v>17836</v>
      </c>
      <c r="J6" s="53">
        <f>'P&amp;L - IFRS'!J7</f>
        <v>17924</v>
      </c>
      <c r="K6" s="53">
        <f>'P&amp;L - IFRS'!K7</f>
        <v>18477</v>
      </c>
      <c r="L6" s="53">
        <f>'P&amp;L - IFRS'!L7</f>
        <v>17563.231861527333</v>
      </c>
      <c r="M6" s="54">
        <f>'P&amp;L - IFRS'!M7</f>
        <v>17810.478761266029</v>
      </c>
      <c r="O6" s="53">
        <f>'P&amp;L - IFRS'!O7</f>
        <v>70599.114833281201</v>
      </c>
      <c r="P6" s="53">
        <f>'P&amp;L - IFRS'!P7</f>
        <v>70619</v>
      </c>
      <c r="R6" s="53">
        <f>'P&amp;L - IFRS'!R7</f>
        <v>52695</v>
      </c>
      <c r="S6" s="54">
        <f>'P&amp;L - IFRS'!S7</f>
        <v>53851</v>
      </c>
    </row>
    <row r="7" spans="1:19">
      <c r="A7" s="10"/>
      <c r="B7" s="52" t="s">
        <v>93</v>
      </c>
      <c r="C7" s="53">
        <f>'P&amp;L - IFRS'!C8</f>
        <v>27699</v>
      </c>
      <c r="D7" s="53">
        <f>'P&amp;L - IFRS'!D8</f>
        <v>27349</v>
      </c>
      <c r="E7" s="53">
        <f>'P&amp;L - IFRS'!E8</f>
        <v>26161.11641373278</v>
      </c>
      <c r="F7" s="53">
        <f>'P&amp;L - IFRS'!F8</f>
        <v>26236.980268408788</v>
      </c>
      <c r="G7" s="53">
        <f>'P&amp;L - IFRS'!G8</f>
        <v>22806</v>
      </c>
      <c r="H7" s="53">
        <f>'P&amp;L - IFRS'!H8</f>
        <v>24219</v>
      </c>
      <c r="I7" s="113">
        <f>'P&amp;L - IFRS'!I8</f>
        <v>24222</v>
      </c>
      <c r="J7" s="53">
        <f>'P&amp;L - IFRS'!J8</f>
        <v>25496</v>
      </c>
      <c r="K7" s="53">
        <f>'P&amp;L - IFRS'!K8</f>
        <v>11082.948531004378</v>
      </c>
      <c r="L7" s="53">
        <f>'P&amp;L - IFRS'!L8</f>
        <v>10472.196182103176</v>
      </c>
      <c r="M7" s="54">
        <f>'P&amp;L - IFRS'!M8</f>
        <v>9627.7892680422774</v>
      </c>
      <c r="O7" s="53">
        <f>'P&amp;L - IFRS'!O8</f>
        <v>107446.09668214158</v>
      </c>
      <c r="P7" s="53">
        <f>'P&amp;L - IFRS'!P8</f>
        <v>96743</v>
      </c>
      <c r="R7" s="53">
        <f>'P&amp;L - IFRS'!R8</f>
        <v>71247</v>
      </c>
      <c r="S7" s="54">
        <f>'P&amp;L - IFRS'!S8</f>
        <v>31183</v>
      </c>
    </row>
    <row r="8" spans="1:19">
      <c r="A8" s="10"/>
      <c r="B8" s="49" t="s">
        <v>88</v>
      </c>
      <c r="C8" s="50">
        <f>SUM(C5:C7)</f>
        <v>82650</v>
      </c>
      <c r="D8" s="50">
        <f t="shared" ref="D8:P8" si="0">SUM(D5:D7)</f>
        <v>74630</v>
      </c>
      <c r="E8" s="50">
        <f t="shared" si="0"/>
        <v>74958.842114298473</v>
      </c>
      <c r="F8" s="50">
        <f t="shared" si="0"/>
        <v>71356.80235000205</v>
      </c>
      <c r="G8" s="50">
        <f t="shared" si="0"/>
        <v>76486</v>
      </c>
      <c r="H8" s="50">
        <f t="shared" si="0"/>
        <v>74502</v>
      </c>
      <c r="I8" s="114">
        <f t="shared" si="0"/>
        <v>72900</v>
      </c>
      <c r="J8" s="50">
        <f t="shared" si="0"/>
        <v>72268.909799212808</v>
      </c>
      <c r="K8" s="50">
        <f t="shared" si="0"/>
        <v>66146.948531004382</v>
      </c>
      <c r="L8" s="50">
        <f t="shared" ref="L8" si="1">SUM(L5:L7)</f>
        <v>60007.93151775781</v>
      </c>
      <c r="M8" s="51">
        <f t="shared" si="0"/>
        <v>57850.551932885224</v>
      </c>
      <c r="O8" s="50">
        <f t="shared" si="0"/>
        <v>303595.64446430054</v>
      </c>
      <c r="P8" s="50">
        <f t="shared" si="0"/>
        <v>296156.90979921282</v>
      </c>
      <c r="R8" s="50">
        <f t="shared" ref="R8:S8" si="2">SUM(R5:R7)</f>
        <v>223888</v>
      </c>
      <c r="S8" s="51">
        <f t="shared" si="2"/>
        <v>184006</v>
      </c>
    </row>
    <row r="9" spans="1:19" ht="14.4" thickBot="1">
      <c r="A9" s="10"/>
      <c r="B9" s="18" t="s">
        <v>77</v>
      </c>
      <c r="C9" s="19">
        <f>C4+C8</f>
        <v>389585</v>
      </c>
      <c r="D9" s="19">
        <f t="shared" ref="D9:J9" si="3">SUM(D4:D7)</f>
        <v>370733</v>
      </c>
      <c r="E9" s="19">
        <f t="shared" si="3"/>
        <v>366030.36745123402</v>
      </c>
      <c r="F9" s="19">
        <f t="shared" si="3"/>
        <v>363182.83581954997</v>
      </c>
      <c r="G9" s="19">
        <f t="shared" si="3"/>
        <v>365026</v>
      </c>
      <c r="H9" s="19">
        <f t="shared" si="3"/>
        <v>351702</v>
      </c>
      <c r="I9" s="115">
        <f t="shared" si="3"/>
        <v>348666</v>
      </c>
      <c r="J9" s="19">
        <f t="shared" si="3"/>
        <v>345902.66257931915</v>
      </c>
      <c r="K9" s="19">
        <f>SUM(K4:K7)</f>
        <v>348308.94853100437</v>
      </c>
      <c r="L9" s="19">
        <f>SUM(L4:L7)</f>
        <v>343428.40630540735</v>
      </c>
      <c r="M9" s="34">
        <f>SUM(M4:M7)</f>
        <v>329448.74728067173</v>
      </c>
      <c r="O9" s="19">
        <f>SUM(O4:O7)</f>
        <v>1489531.2032707841</v>
      </c>
      <c r="P9" s="19">
        <f>SUM(P4:P7)</f>
        <v>1411296.6625793192</v>
      </c>
      <c r="R9" s="19">
        <f>SUM(R4:R7)</f>
        <v>1065394</v>
      </c>
      <c r="S9" s="34">
        <f>SUM(S4:S7)</f>
        <v>1021187</v>
      </c>
    </row>
    <row r="10" spans="1:19">
      <c r="A10" s="10"/>
      <c r="B10" s="22" t="s">
        <v>60</v>
      </c>
      <c r="C10" s="23">
        <f>'P&amp;L - IFRS'!C13</f>
        <v>-152746</v>
      </c>
      <c r="D10" s="23">
        <f>'P&amp;L - IFRS'!D13</f>
        <v>-156403</v>
      </c>
      <c r="E10" s="23">
        <f>'P&amp;L - IFRS'!E13</f>
        <v>-146235.42553667718</v>
      </c>
      <c r="F10" s="23">
        <f>'P&amp;L - IFRS'!F13</f>
        <v>-149959.57446332282</v>
      </c>
      <c r="G10" s="23">
        <f>'P&amp;L - IFRS'!G13</f>
        <v>-155738</v>
      </c>
      <c r="H10" s="23">
        <f>'P&amp;L - IFRS'!H13</f>
        <v>-194329</v>
      </c>
      <c r="I10" s="112">
        <f>'P&amp;L - IFRS'!I13</f>
        <v>-186449</v>
      </c>
      <c r="J10" s="23">
        <f>'P&amp;L - IFRS'!J13</f>
        <v>-169139</v>
      </c>
      <c r="K10" s="23">
        <f>'P&amp;L - IFRS'!K13</f>
        <v>-163153.87167156499</v>
      </c>
      <c r="L10" s="23">
        <f>'P&amp;L - IFRS'!L13</f>
        <v>-153626.8200032466</v>
      </c>
      <c r="M10" s="40">
        <f>'P&amp;L - IFRS'!M13</f>
        <v>-116907.03327995754</v>
      </c>
      <c r="O10" s="23">
        <f>'P&amp;L - IFRS'!O13</f>
        <v>-605344</v>
      </c>
      <c r="P10" s="23">
        <f>'P&amp;L - IFRS'!P13</f>
        <v>-705655</v>
      </c>
      <c r="R10" s="23">
        <f>'P&amp;L - IFRS'!R13</f>
        <v>-536516</v>
      </c>
      <c r="S10" s="40">
        <f>'P&amp;L - IFRS'!S13</f>
        <v>-433688</v>
      </c>
    </row>
    <row r="11" spans="1:19">
      <c r="A11" s="10"/>
      <c r="B11" s="52" t="s">
        <v>90</v>
      </c>
      <c r="C11" s="53">
        <f>'P&amp;L - IFRS'!C14</f>
        <v>-3328</v>
      </c>
      <c r="D11" s="53">
        <f>'P&amp;L - IFRS'!D14</f>
        <v>-3406</v>
      </c>
      <c r="E11" s="53">
        <f>'P&amp;L - IFRS'!E14</f>
        <v>-3364.2824620585088</v>
      </c>
      <c r="F11" s="53">
        <f>'P&amp;L - IFRS'!F14</f>
        <v>-3995.6481484480209</v>
      </c>
      <c r="G11" s="53">
        <f>'P&amp;L - IFRS'!G14</f>
        <v>-3511.8759837726616</v>
      </c>
      <c r="H11" s="53">
        <f>'P&amp;L - IFRS'!H14</f>
        <v>-3466.1240162273384</v>
      </c>
      <c r="I11" s="113">
        <f>'P&amp;L - IFRS'!I14</f>
        <v>-3156</v>
      </c>
      <c r="J11" s="53">
        <f>'P&amp;L - IFRS'!J14</f>
        <v>-3059.0757993688658</v>
      </c>
      <c r="K11" s="53">
        <f>'P&amp;L - IFRS'!K14</f>
        <v>-3307</v>
      </c>
      <c r="L11" s="53">
        <f>'P&amp;L - IFRS'!L14</f>
        <v>-3228.3822078903986</v>
      </c>
      <c r="M11" s="54">
        <f>'P&amp;L - IFRS'!M14</f>
        <v>-3543.4601378676134</v>
      </c>
      <c r="O11" s="53">
        <f>'P&amp;L - IFRS'!O14</f>
        <v>-14093.93061050653</v>
      </c>
      <c r="P11" s="53">
        <f>'P&amp;L - IFRS'!P14</f>
        <v>-13193.075799368866</v>
      </c>
      <c r="R11" s="53">
        <f>'P&amp;L - IFRS'!R14</f>
        <v>-10134</v>
      </c>
      <c r="S11" s="54">
        <f>'P&amp;L - IFRS'!S14</f>
        <v>-10079</v>
      </c>
    </row>
    <row r="12" spans="1:19">
      <c r="A12" s="10"/>
      <c r="B12" s="52" t="s">
        <v>94</v>
      </c>
      <c r="C12" s="53">
        <f>'P&amp;L - IFRS'!C15</f>
        <v>-11532</v>
      </c>
      <c r="D12" s="53">
        <f>'P&amp;L - IFRS'!D15</f>
        <v>-12276</v>
      </c>
      <c r="E12" s="53">
        <f>'P&amp;L - IFRS'!E15</f>
        <v>-10931.624608490412</v>
      </c>
      <c r="F12" s="53">
        <f>'P&amp;L - IFRS'!F15</f>
        <v>-10152.602567684502</v>
      </c>
      <c r="G12" s="53">
        <f>'P&amp;L - IFRS'!G15</f>
        <v>-14117.883473324002</v>
      </c>
      <c r="H12" s="53">
        <f>'P&amp;L - IFRS'!H15</f>
        <v>-7368.1165266759981</v>
      </c>
      <c r="I12" s="113">
        <f>'P&amp;L - IFRS'!I15</f>
        <v>-10522</v>
      </c>
      <c r="J12" s="53">
        <f>'P&amp;L - IFRS'!J15</f>
        <v>-12371.453479127529</v>
      </c>
      <c r="K12" s="53">
        <f>'P&amp;L - IFRS'!K15</f>
        <v>-10665</v>
      </c>
      <c r="L12" s="53">
        <f>'P&amp;L - IFRS'!L15</f>
        <v>-18264.663484108016</v>
      </c>
      <c r="M12" s="54">
        <f>'P&amp;L - IFRS'!M15</f>
        <v>-10789.914986378077</v>
      </c>
      <c r="O12" s="53">
        <f>'P&amp;L - IFRS'!O15</f>
        <v>-44892.227176174914</v>
      </c>
      <c r="P12" s="53">
        <f>'P&amp;L - IFRS'!P15</f>
        <v>-44379.453479127529</v>
      </c>
      <c r="R12" s="53">
        <f>'P&amp;L - IFRS'!R15</f>
        <v>-32008</v>
      </c>
      <c r="S12" s="54">
        <f>'P&amp;L - IFRS'!S15</f>
        <v>-39720</v>
      </c>
    </row>
    <row r="13" spans="1:19">
      <c r="A13" s="8"/>
      <c r="B13" s="52" t="s">
        <v>95</v>
      </c>
      <c r="C13" s="53">
        <f>'P&amp;L - IFRS'!C19</f>
        <v>-74918</v>
      </c>
      <c r="D13" s="53">
        <f>'P&amp;L - IFRS'!D19</f>
        <v>-64165</v>
      </c>
      <c r="E13" s="53">
        <f>'P&amp;L - IFRS'!E19</f>
        <v>-68706.392977384152</v>
      </c>
      <c r="F13" s="53">
        <f>'P&amp;L - IFRS'!F19</f>
        <v>-66258.807278489214</v>
      </c>
      <c r="G13" s="53">
        <f>'P&amp;L - IFRS'!G19</f>
        <v>-62726.8880761568</v>
      </c>
      <c r="H13" s="53">
        <f>'P&amp;L - IFRS'!H19</f>
        <v>-63599.1119238432</v>
      </c>
      <c r="I13" s="113">
        <f>'P&amp;L - IFRS'!I19</f>
        <v>-65063</v>
      </c>
      <c r="J13" s="53">
        <f>'P&amp;L - IFRS'!J19</f>
        <v>-63900</v>
      </c>
      <c r="K13" s="53">
        <f>'P&amp;L - IFRS'!K19</f>
        <v>-63603</v>
      </c>
      <c r="L13" s="53">
        <f>'P&amp;L - IFRS'!L19</f>
        <v>-61977.190997006328</v>
      </c>
      <c r="M13" s="54">
        <f>'P&amp;L - IFRS'!M19</f>
        <v>-67045.391257643452</v>
      </c>
      <c r="O13" s="53">
        <f>'P&amp;L - IFRS'!O19</f>
        <v>-274048.20025587338</v>
      </c>
      <c r="P13" s="53">
        <f>'P&amp;L - IFRS'!P19</f>
        <v>-255289</v>
      </c>
      <c r="R13" s="53">
        <f>'P&amp;L - IFRS'!R19</f>
        <v>-191389</v>
      </c>
      <c r="S13" s="54">
        <f>'P&amp;L - IFRS'!S19</f>
        <v>-192626</v>
      </c>
    </row>
    <row r="14" spans="1:19">
      <c r="A14" s="9"/>
      <c r="B14" s="52" t="s">
        <v>96</v>
      </c>
      <c r="C14" s="53">
        <f>'P&amp;L - IFRS'!C20</f>
        <v>-63404</v>
      </c>
      <c r="D14" s="53">
        <f>'P&amp;L - IFRS'!D20</f>
        <v>-71888</v>
      </c>
      <c r="E14" s="53">
        <f>'P&amp;L - IFRS'!E20</f>
        <v>-67444.483005865215</v>
      </c>
      <c r="F14" s="53">
        <f>'P&amp;L - IFRS'!F20</f>
        <v>-67219.874524275452</v>
      </c>
      <c r="G14" s="53">
        <f>'P&amp;L - IFRS'!G20</f>
        <v>-65764.264046362397</v>
      </c>
      <c r="H14" s="53">
        <f>'P&amp;L - IFRS'!H20</f>
        <v>-74410.735953637603</v>
      </c>
      <c r="I14" s="113">
        <f>'P&amp;L - IFRS'!I20</f>
        <v>-67845</v>
      </c>
      <c r="J14" s="53">
        <f>'P&amp;L - IFRS'!J20</f>
        <v>-67075</v>
      </c>
      <c r="K14" s="53">
        <f>'P&amp;L - IFRS'!K20</f>
        <v>-64695</v>
      </c>
      <c r="L14" s="53">
        <f>'P&amp;L - IFRS'!L20</f>
        <v>-67305.173147359979</v>
      </c>
      <c r="M14" s="54">
        <f>'P&amp;L - IFRS'!M20</f>
        <v>-58402.580233458022</v>
      </c>
      <c r="O14" s="53">
        <f>'P&amp;L - IFRS'!O20</f>
        <v>-269956.35753014067</v>
      </c>
      <c r="P14" s="53">
        <f>'P&amp;L - IFRS'!P20</f>
        <v>-275095</v>
      </c>
      <c r="R14" s="53">
        <f>'P&amp;L - IFRS'!R20</f>
        <v>-208020</v>
      </c>
      <c r="S14" s="54">
        <f>'P&amp;L - IFRS'!S20</f>
        <v>-190403</v>
      </c>
    </row>
    <row r="15" spans="1:19">
      <c r="A15" s="9"/>
      <c r="B15" s="52" t="s">
        <v>97</v>
      </c>
      <c r="C15" s="53">
        <f>'P&amp;L - IFRS'!C21</f>
        <v>-20241</v>
      </c>
      <c r="D15" s="53">
        <f>'P&amp;L - IFRS'!D21</f>
        <v>-20818</v>
      </c>
      <c r="E15" s="53">
        <f>'P&amp;L - IFRS'!E21</f>
        <v>-17036.214249345045</v>
      </c>
      <c r="F15" s="53">
        <f>'P&amp;L - IFRS'!F21</f>
        <v>-23556.723228524839</v>
      </c>
      <c r="G15" s="53">
        <f>'P&amp;L - IFRS'!G21</f>
        <v>-24269.021706716314</v>
      </c>
      <c r="H15" s="53">
        <f>'P&amp;L - IFRS'!H21</f>
        <v>-16930.978293283686</v>
      </c>
      <c r="I15" s="113">
        <f>'P&amp;L - IFRS'!I21</f>
        <v>-20078</v>
      </c>
      <c r="J15" s="53">
        <f>'P&amp;L - IFRS'!J21</f>
        <v>-21726</v>
      </c>
      <c r="K15" s="53">
        <f>'P&amp;L - IFRS'!K21</f>
        <v>-22912</v>
      </c>
      <c r="L15" s="53">
        <f>'P&amp;L - IFRS'!L21</f>
        <v>-17777.234316634058</v>
      </c>
      <c r="M15" s="54">
        <f>'P&amp;L - IFRS'!M21</f>
        <v>-20699.514044668678</v>
      </c>
      <c r="O15" s="53">
        <f>'P&amp;L - IFRS'!O21</f>
        <v>-81651.937477869884</v>
      </c>
      <c r="P15" s="53">
        <f>'P&amp;L - IFRS'!P21</f>
        <v>-83004</v>
      </c>
      <c r="R15" s="53">
        <f>'P&amp;L - IFRS'!R21</f>
        <v>-61278</v>
      </c>
      <c r="S15" s="54">
        <f>'P&amp;L - IFRS'!S21</f>
        <v>-61389</v>
      </c>
    </row>
    <row r="16" spans="1:19">
      <c r="A16" s="9"/>
      <c r="B16" s="49" t="s">
        <v>98</v>
      </c>
      <c r="C16" s="50">
        <f>SUM(C11:C15)</f>
        <v>-173423</v>
      </c>
      <c r="D16" s="50">
        <f t="shared" ref="D16:J16" si="4">SUM(D11:D15)</f>
        <v>-172553</v>
      </c>
      <c r="E16" s="50">
        <f t="shared" si="4"/>
        <v>-167482.99730314332</v>
      </c>
      <c r="F16" s="50">
        <f t="shared" si="4"/>
        <v>-171183.65574742202</v>
      </c>
      <c r="G16" s="50">
        <f t="shared" si="4"/>
        <v>-170389.93328633215</v>
      </c>
      <c r="H16" s="50">
        <f t="shared" si="4"/>
        <v>-165775.06671366785</v>
      </c>
      <c r="I16" s="114">
        <f t="shared" si="4"/>
        <v>-166664</v>
      </c>
      <c r="J16" s="50">
        <f t="shared" si="4"/>
        <v>-168131.5292784964</v>
      </c>
      <c r="K16" s="50">
        <f>SUM(K11:K15)</f>
        <v>-165182</v>
      </c>
      <c r="L16" s="50">
        <f>SUM(L11:L15)</f>
        <v>-168552.64415299881</v>
      </c>
      <c r="M16" s="51">
        <f>SUM(M11:M15)</f>
        <v>-160480.86066001584</v>
      </c>
      <c r="O16" s="50">
        <f>SUM(O11:O15)</f>
        <v>-684642.65305056539</v>
      </c>
      <c r="P16" s="50">
        <f>SUM(P11:P15)</f>
        <v>-670960.5292784964</v>
      </c>
      <c r="R16" s="50">
        <f>SUM(R11:R15)</f>
        <v>-502829</v>
      </c>
      <c r="S16" s="51">
        <f>SUM(S11:S15)</f>
        <v>-494217</v>
      </c>
    </row>
    <row r="17" spans="1:19">
      <c r="A17" s="10"/>
      <c r="B17" s="16" t="s">
        <v>48</v>
      </c>
      <c r="C17" s="17">
        <f>'P&amp;L - IFRS'!C11</f>
        <v>-630</v>
      </c>
      <c r="D17" s="17">
        <f>'P&amp;L - IFRS'!D11</f>
        <v>-1272</v>
      </c>
      <c r="E17" s="17">
        <f>'P&amp;L - IFRS'!E11</f>
        <v>-959.0541072094602</v>
      </c>
      <c r="F17" s="17">
        <f>'P&amp;L - IFRS'!F11</f>
        <v>-1835.058616517771</v>
      </c>
      <c r="G17" s="17">
        <f>'P&amp;L - IFRS'!G11</f>
        <v>-951</v>
      </c>
      <c r="H17" s="17">
        <f>'P&amp;L - IFRS'!H11</f>
        <v>-1212</v>
      </c>
      <c r="I17" s="116">
        <f>'P&amp;L - IFRS'!I11</f>
        <v>-771</v>
      </c>
      <c r="J17" s="17">
        <f>'P&amp;L - IFRS'!J11</f>
        <v>-1288.0675011400999</v>
      </c>
      <c r="K17" s="17">
        <f>'P&amp;L - IFRS'!K11</f>
        <v>-895</v>
      </c>
      <c r="L17" s="17">
        <f>'P&amp;L - IFRS'!L11</f>
        <v>-1559</v>
      </c>
      <c r="M17" s="38">
        <f>'P&amp;L - IFRS'!M11</f>
        <v>-1101</v>
      </c>
      <c r="O17" s="17">
        <f>'P&amp;L - IFRS'!O11</f>
        <v>-4696.1127237272312</v>
      </c>
      <c r="P17" s="17">
        <f>'P&amp;L - IFRS'!P11</f>
        <v>-4222.0675011400999</v>
      </c>
      <c r="R17" s="17">
        <f>'P&amp;L - IFRS'!R11</f>
        <v>-2934</v>
      </c>
      <c r="S17" s="38">
        <f>'P&amp;L - IFRS'!S11</f>
        <v>-3555</v>
      </c>
    </row>
    <row r="18" spans="1:19" ht="14.4" thickBot="1">
      <c r="A18" s="9"/>
      <c r="B18" s="31" t="s">
        <v>75</v>
      </c>
      <c r="C18" s="32">
        <f t="shared" ref="C18:J18" si="5">C9+C17+C10+C16</f>
        <v>62786</v>
      </c>
      <c r="D18" s="32">
        <f t="shared" si="5"/>
        <v>40505</v>
      </c>
      <c r="E18" s="32">
        <f t="shared" si="5"/>
        <v>51352.890504204086</v>
      </c>
      <c r="F18" s="32">
        <f t="shared" si="5"/>
        <v>40204.546992287389</v>
      </c>
      <c r="G18" s="32">
        <f t="shared" si="5"/>
        <v>37947.066713667853</v>
      </c>
      <c r="H18" s="32">
        <f t="shared" si="5"/>
        <v>-9614.066713667853</v>
      </c>
      <c r="I18" s="117">
        <f t="shared" si="5"/>
        <v>-5218</v>
      </c>
      <c r="J18" s="32">
        <f t="shared" si="5"/>
        <v>7344.065799682634</v>
      </c>
      <c r="K18" s="32">
        <f>K9+K17+K10+K16</f>
        <v>19078.076859439374</v>
      </c>
      <c r="L18" s="32">
        <f>L9+L17+L10+L16</f>
        <v>19689.942149161943</v>
      </c>
      <c r="M18" s="39">
        <f>M9+M17+M10+M16</f>
        <v>50959.853340698348</v>
      </c>
      <c r="O18" s="32">
        <f>O9+O17+O10+O16</f>
        <v>194848.43749649148</v>
      </c>
      <c r="P18" s="32">
        <f>P9+P17+P10+P16</f>
        <v>30459.06579968275</v>
      </c>
      <c r="R18" s="32">
        <f>R9+R17+R10+R16</f>
        <v>23115</v>
      </c>
      <c r="S18" s="39">
        <f>S9+S17+S10+S16</f>
        <v>89727</v>
      </c>
    </row>
    <row r="19" spans="1:19">
      <c r="A19" s="8"/>
      <c r="B19" s="16" t="s">
        <v>101</v>
      </c>
      <c r="C19" s="17">
        <f>'P&amp;L - IFRS'!C18</f>
        <v>-13123</v>
      </c>
      <c r="D19" s="17">
        <f>'P&amp;L - IFRS'!D18</f>
        <v>-12611</v>
      </c>
      <c r="E19" s="17">
        <f>'P&amp;L - IFRS'!E18</f>
        <v>-12863.762653619066</v>
      </c>
      <c r="F19" s="17">
        <f>'P&amp;L - IFRS'!F18</f>
        <v>-12812.237346380934</v>
      </c>
      <c r="G19" s="17">
        <f>'P&amp;L - IFRS'!G18</f>
        <v>-11450.398795802495</v>
      </c>
      <c r="H19" s="17">
        <f>'P&amp;L - IFRS'!H18</f>
        <v>12051.398795802495</v>
      </c>
      <c r="I19" s="116">
        <f>'P&amp;L - IFRS'!I18</f>
        <v>-8287</v>
      </c>
      <c r="J19" s="17">
        <f>'P&amp;L - IFRS'!J18</f>
        <v>-9913</v>
      </c>
      <c r="K19" s="17">
        <f>'P&amp;L - IFRS'!K18</f>
        <v>-4579</v>
      </c>
      <c r="L19" s="17">
        <f>'P&amp;L - IFRS'!L18</f>
        <v>-12655.144572153105</v>
      </c>
      <c r="M19" s="38">
        <f>'P&amp;L - IFRS'!M18</f>
        <v>-16741.89907085296</v>
      </c>
      <c r="O19" s="17">
        <f>'P&amp;L - IFRS'!O18</f>
        <v>-51410</v>
      </c>
      <c r="P19" s="17">
        <f>'P&amp;L - IFRS'!P18</f>
        <v>-17599</v>
      </c>
      <c r="R19" s="17">
        <f>'P&amp;L - IFRS'!R18</f>
        <v>-7686</v>
      </c>
      <c r="S19" s="38">
        <f>'P&amp;L - IFRS'!S18</f>
        <v>-33976</v>
      </c>
    </row>
    <row r="20" spans="1:19" ht="14.4" thickBot="1">
      <c r="A20" s="8"/>
      <c r="B20" s="31" t="s">
        <v>76</v>
      </c>
      <c r="C20" s="32">
        <f t="shared" ref="C20:P20" si="6">C18+C19</f>
        <v>49663</v>
      </c>
      <c r="D20" s="32">
        <f t="shared" si="6"/>
        <v>27894</v>
      </c>
      <c r="E20" s="32">
        <f t="shared" si="6"/>
        <v>38489.12785058502</v>
      </c>
      <c r="F20" s="32">
        <f t="shared" si="6"/>
        <v>27392.309645906455</v>
      </c>
      <c r="G20" s="32">
        <f t="shared" si="6"/>
        <v>26496.667917865358</v>
      </c>
      <c r="H20" s="32">
        <f t="shared" si="6"/>
        <v>2437.3320821346424</v>
      </c>
      <c r="I20" s="117">
        <f t="shared" si="6"/>
        <v>-13505</v>
      </c>
      <c r="J20" s="32">
        <f t="shared" si="6"/>
        <v>-2568.934200317366</v>
      </c>
      <c r="K20" s="32">
        <f t="shared" si="6"/>
        <v>14499.076859439374</v>
      </c>
      <c r="L20" s="32">
        <f t="shared" ref="L20" si="7">L18+L19</f>
        <v>7034.7975770088378</v>
      </c>
      <c r="M20" s="39">
        <f t="shared" si="6"/>
        <v>34217.954269845388</v>
      </c>
      <c r="O20" s="32">
        <f t="shared" si="6"/>
        <v>143438.43749649148</v>
      </c>
      <c r="P20" s="32">
        <f t="shared" si="6"/>
        <v>12860.06579968275</v>
      </c>
      <c r="Q20" s="133"/>
      <c r="R20" s="32">
        <f t="shared" ref="R20:S20" si="8">R18+R19</f>
        <v>15429</v>
      </c>
      <c r="S20" s="39">
        <f t="shared" si="8"/>
        <v>55751</v>
      </c>
    </row>
    <row r="21" spans="1:19">
      <c r="A21" s="8"/>
      <c r="B21" s="16" t="s">
        <v>59</v>
      </c>
      <c r="C21" s="17">
        <f>'P&amp;L - IFRS'!C10</f>
        <v>12960</v>
      </c>
      <c r="D21" s="17">
        <f>'P&amp;L - IFRS'!D10</f>
        <v>15236</v>
      </c>
      <c r="E21" s="17">
        <f>'P&amp;L - IFRS'!E10</f>
        <v>12281.735791515981</v>
      </c>
      <c r="F21" s="17">
        <f>'P&amp;L - IFRS'!F10</f>
        <v>12612.815588962672</v>
      </c>
      <c r="G21" s="17">
        <f>'P&amp;L - IFRS'!G10</f>
        <v>10766</v>
      </c>
      <c r="H21" s="17">
        <f>'P&amp;L - IFRS'!H10</f>
        <v>13813</v>
      </c>
      <c r="I21" s="116">
        <f>'P&amp;L - IFRS'!I10</f>
        <v>18504</v>
      </c>
      <c r="J21" s="17">
        <f>'P&amp;L - IFRS'!J10</f>
        <v>4949.4028245026348</v>
      </c>
      <c r="K21" s="17">
        <f>'P&amp;L - IFRS'!K10</f>
        <v>5630</v>
      </c>
      <c r="L21" s="17">
        <f>'P&amp;L - IFRS'!L10</f>
        <v>20228.097987411798</v>
      </c>
      <c r="M21" s="38">
        <f>'P&amp;L - IFRS'!M10</f>
        <v>18865.7121726802</v>
      </c>
      <c r="O21" s="17">
        <f>'P&amp;L - IFRS'!O10</f>
        <v>53090.551380478653</v>
      </c>
      <c r="P21" s="17">
        <f>'P&amp;L - IFRS'!P10</f>
        <v>48032.402824502635</v>
      </c>
      <c r="R21" s="17">
        <f>'P&amp;L - IFRS'!R10</f>
        <v>43083</v>
      </c>
      <c r="S21" s="38">
        <f>'P&amp;L - IFRS'!S10</f>
        <v>44724</v>
      </c>
    </row>
    <row r="22" spans="1:19" ht="14.4" thickBot="1">
      <c r="A22" s="9"/>
      <c r="B22" s="46" t="s">
        <v>65</v>
      </c>
      <c r="C22" s="47">
        <f t="shared" ref="C22:J22" si="9">C20+C21</f>
        <v>62623</v>
      </c>
      <c r="D22" s="47">
        <f t="shared" si="9"/>
        <v>43130</v>
      </c>
      <c r="E22" s="47">
        <f t="shared" si="9"/>
        <v>50770.863642101001</v>
      </c>
      <c r="F22" s="47">
        <f t="shared" si="9"/>
        <v>40005.125234869127</v>
      </c>
      <c r="G22" s="47">
        <f t="shared" si="9"/>
        <v>37262.667917865358</v>
      </c>
      <c r="H22" s="47">
        <f t="shared" si="9"/>
        <v>16250.332082134642</v>
      </c>
      <c r="I22" s="118">
        <f t="shared" si="9"/>
        <v>4999</v>
      </c>
      <c r="J22" s="47">
        <f t="shared" si="9"/>
        <v>2380.4686241852687</v>
      </c>
      <c r="K22" s="47">
        <f>K20+K21</f>
        <v>20129.076859439374</v>
      </c>
      <c r="L22" s="47">
        <f>L20+L21</f>
        <v>27262.895564420636</v>
      </c>
      <c r="M22" s="48">
        <f>M20+M21</f>
        <v>53083.666442525588</v>
      </c>
      <c r="O22" s="47">
        <f>O20+O21</f>
        <v>196528.98887697014</v>
      </c>
      <c r="P22" s="47">
        <f>P20+P21</f>
        <v>60892.468624185385</v>
      </c>
      <c r="R22" s="47">
        <f>R20+R21</f>
        <v>58512</v>
      </c>
      <c r="S22" s="48">
        <f>S20+S21</f>
        <v>100475</v>
      </c>
    </row>
    <row r="23" spans="1:19">
      <c r="B23" s="29" t="s">
        <v>78</v>
      </c>
      <c r="C23" s="30">
        <f>'P&amp;L - IFRS'!C24</f>
        <v>-2115</v>
      </c>
      <c r="D23" s="30">
        <f>'P&amp;L - IFRS'!D24</f>
        <v>-1038</v>
      </c>
      <c r="E23" s="30">
        <f>'P&amp;L - IFRS'!E24</f>
        <v>-869.24324052695579</v>
      </c>
      <c r="F23" s="30">
        <f>'P&amp;L - IFRS'!F24</f>
        <v>-209.51941414438397</v>
      </c>
      <c r="G23" s="30">
        <f>'P&amp;L - IFRS'!G24</f>
        <v>-1004</v>
      </c>
      <c r="H23" s="30">
        <f>'P&amp;L - IFRS'!H24</f>
        <v>-758</v>
      </c>
      <c r="I23" s="119">
        <f>'P&amp;L - IFRS'!I24</f>
        <v>-461</v>
      </c>
      <c r="J23" s="30">
        <f>'P&amp;L - IFRS'!J24</f>
        <v>55719.359478171005</v>
      </c>
      <c r="K23" s="30">
        <f>'P&amp;L - IFRS'!K24</f>
        <v>-975</v>
      </c>
      <c r="L23" s="30">
        <f>'P&amp;L - IFRS'!L24</f>
        <v>37.197427116240078</v>
      </c>
      <c r="M23" s="41">
        <f>'P&amp;L - IFRS'!M24</f>
        <v>-1345.679007537218</v>
      </c>
      <c r="O23" s="30">
        <f>'P&amp;L - IFRS'!O24</f>
        <v>-4231.76265467134</v>
      </c>
      <c r="P23" s="30">
        <f>'P&amp;L - IFRS'!P24</f>
        <v>53496.359478171005</v>
      </c>
      <c r="R23" s="30">
        <f>'P&amp;L - IFRS'!R24</f>
        <v>-2223</v>
      </c>
      <c r="S23" s="41">
        <f>'P&amp;L - IFRS'!S24</f>
        <v>-2283.4815804209779</v>
      </c>
    </row>
    <row r="24" spans="1:19" ht="14.4" thickBot="1">
      <c r="B24" s="46" t="s">
        <v>66</v>
      </c>
      <c r="C24" s="47">
        <f t="shared" ref="C24:J24" si="10">C22+C23</f>
        <v>60508</v>
      </c>
      <c r="D24" s="47">
        <f t="shared" si="10"/>
        <v>42092</v>
      </c>
      <c r="E24" s="47">
        <f t="shared" si="10"/>
        <v>49901.620401574044</v>
      </c>
      <c r="F24" s="47">
        <f t="shared" si="10"/>
        <v>39795.605820724741</v>
      </c>
      <c r="G24" s="47">
        <f t="shared" si="10"/>
        <v>36258.667917865358</v>
      </c>
      <c r="H24" s="47">
        <f t="shared" si="10"/>
        <v>15492.332082134642</v>
      </c>
      <c r="I24" s="118">
        <f t="shared" si="10"/>
        <v>4538</v>
      </c>
      <c r="J24" s="47">
        <f t="shared" si="10"/>
        <v>58099.828102356274</v>
      </c>
      <c r="K24" s="47">
        <f>K22+K23</f>
        <v>19154.076859439374</v>
      </c>
      <c r="L24" s="47">
        <f>L22+L23</f>
        <v>27300.092991536876</v>
      </c>
      <c r="M24" s="48">
        <f>M22+M23</f>
        <v>51737.987434988368</v>
      </c>
      <c r="O24" s="47">
        <f>O22+O23</f>
        <v>192297.22622229881</v>
      </c>
      <c r="P24" s="47">
        <f>P22+P23</f>
        <v>114388.82810235639</v>
      </c>
      <c r="R24" s="47">
        <f>R22+R23</f>
        <v>56289</v>
      </c>
      <c r="S24" s="48">
        <f>S22+S23</f>
        <v>98191.518419579021</v>
      </c>
    </row>
    <row r="25" spans="1:19">
      <c r="A25" s="8"/>
      <c r="B25" s="24" t="s">
        <v>67</v>
      </c>
      <c r="C25" s="25">
        <f>'P&amp;L - IFRS'!C26</f>
        <v>-4664</v>
      </c>
      <c r="D25" s="25">
        <f>'P&amp;L - IFRS'!D26</f>
        <v>-5562</v>
      </c>
      <c r="E25" s="25">
        <f>'P&amp;L - IFRS'!E26</f>
        <v>-3559.1890914069281</v>
      </c>
      <c r="F25" s="25">
        <f>'P&amp;L - IFRS'!F26</f>
        <v>-4705.8233347343394</v>
      </c>
      <c r="G25" s="25">
        <f>'P&amp;L - IFRS'!G26</f>
        <v>-4933</v>
      </c>
      <c r="H25" s="25">
        <f>'P&amp;L - IFRS'!H26</f>
        <v>-4283</v>
      </c>
      <c r="I25" s="120">
        <f>'P&amp;L - IFRS'!I26</f>
        <v>-4826</v>
      </c>
      <c r="J25" s="25">
        <f>'P&amp;L - IFRS'!J26</f>
        <v>-4330.6272543191444</v>
      </c>
      <c r="K25" s="25">
        <f>'P&amp;L - IFRS'!K26</f>
        <v>-4398</v>
      </c>
      <c r="L25" s="25">
        <f>'P&amp;L - IFRS'!L26</f>
        <v>-4532.5417788026643</v>
      </c>
      <c r="M25" s="42">
        <f>'P&amp;L - IFRS'!M26</f>
        <v>-4469.0432350238661</v>
      </c>
      <c r="O25" s="25">
        <f>'P&amp;L - IFRS'!O26</f>
        <v>-18491.012426141267</v>
      </c>
      <c r="P25" s="25">
        <f>'P&amp;L - IFRS'!P26</f>
        <v>-18372.627254319144</v>
      </c>
      <c r="R25" s="25">
        <f>'P&amp;L - IFRS'!R26</f>
        <v>-14042</v>
      </c>
      <c r="S25" s="42">
        <f>'P&amp;L - IFRS'!S26</f>
        <v>-13399.58501382653</v>
      </c>
    </row>
    <row r="26" spans="1:19">
      <c r="A26" s="8"/>
      <c r="B26" s="24" t="s">
        <v>68</v>
      </c>
      <c r="C26" s="25">
        <f>'P&amp;L - IFRS'!C27</f>
        <v>222</v>
      </c>
      <c r="D26" s="25">
        <f>'P&amp;L - IFRS'!D27</f>
        <v>1034</v>
      </c>
      <c r="E26" s="25">
        <f>'P&amp;L - IFRS'!E27</f>
        <v>351.76</v>
      </c>
      <c r="F26" s="25">
        <f>'P&amp;L - IFRS'!F27</f>
        <v>549.3599999999999</v>
      </c>
      <c r="G26" s="25">
        <f>'P&amp;L - IFRS'!G27</f>
        <v>391</v>
      </c>
      <c r="H26" s="25">
        <f>'P&amp;L - IFRS'!H27</f>
        <v>602</v>
      </c>
      <c r="I26" s="120">
        <f>'P&amp;L - IFRS'!I27</f>
        <v>-7843</v>
      </c>
      <c r="J26" s="25">
        <f>'P&amp;L - IFRS'!J27</f>
        <v>1011.5200000000004</v>
      </c>
      <c r="K26" s="25">
        <f>'P&amp;L - IFRS'!K27</f>
        <v>341</v>
      </c>
      <c r="L26" s="25">
        <f>'P&amp;L - IFRS'!L27</f>
        <v>733.96</v>
      </c>
      <c r="M26" s="42">
        <f>'P&amp;L - IFRS'!M27</f>
        <v>361.44000000000005</v>
      </c>
      <c r="O26" s="25">
        <f>'P&amp;L - IFRS'!O27</f>
        <v>2157.12</v>
      </c>
      <c r="P26" s="25">
        <f>'P&amp;L - IFRS'!P27</f>
        <v>-5838.48</v>
      </c>
      <c r="R26" s="25">
        <f>'P&amp;L - IFRS'!R27</f>
        <v>-6850</v>
      </c>
      <c r="S26" s="42">
        <f>'P&amp;L - IFRS'!S27</f>
        <v>1436.4</v>
      </c>
    </row>
    <row r="27" spans="1:19">
      <c r="A27" s="8"/>
      <c r="B27" s="24" t="s">
        <v>79</v>
      </c>
      <c r="C27" s="25">
        <f>'P&amp;L - IFRS'!C28</f>
        <v>-15656</v>
      </c>
      <c r="D27" s="25">
        <f>'P&amp;L - IFRS'!D28</f>
        <v>-11510</v>
      </c>
      <c r="E27" s="25">
        <f>'P&amp;L - IFRS'!E28</f>
        <v>-14267.037496197707</v>
      </c>
      <c r="F27" s="25">
        <f>'P&amp;L - IFRS'!F28</f>
        <v>-7402.480132133096</v>
      </c>
      <c r="G27" s="25">
        <f>'P&amp;L - IFRS'!G28</f>
        <v>-9414</v>
      </c>
      <c r="H27" s="25">
        <f>'P&amp;L - IFRS'!H28</f>
        <v>-8348</v>
      </c>
      <c r="I27" s="120">
        <f>'P&amp;L - IFRS'!I28</f>
        <v>-2842</v>
      </c>
      <c r="J27" s="25">
        <f>'P&amp;L - IFRS'!J28</f>
        <v>-27520.320592325297</v>
      </c>
      <c r="K27" s="25">
        <f>'P&amp;L - IFRS'!K28</f>
        <v>-7675</v>
      </c>
      <c r="L27" s="25">
        <f>'P&amp;L - IFRS'!L28</f>
        <v>-10721.0933810063</v>
      </c>
      <c r="M27" s="42">
        <f>'P&amp;L - IFRS'!M28</f>
        <v>-12919.319074456704</v>
      </c>
      <c r="O27" s="25">
        <f>'P&amp;L - IFRS'!O28</f>
        <v>-48835.517628330803</v>
      </c>
      <c r="P27" s="25">
        <f>'P&amp;L - IFRS'!P28</f>
        <v>-48124.320592325297</v>
      </c>
      <c r="R27" s="25">
        <f>'P&amp;L - IFRS'!R28</f>
        <v>-20604</v>
      </c>
      <c r="S27" s="42">
        <f>'P&amp;L - IFRS'!S28</f>
        <v>-31315.412455463003</v>
      </c>
    </row>
    <row r="28" spans="1:19">
      <c r="A28" s="8"/>
      <c r="B28" s="24" t="s">
        <v>32</v>
      </c>
      <c r="C28" s="25">
        <f>'P&amp;L - IFRS'!C29</f>
        <v>-99</v>
      </c>
      <c r="D28" s="25">
        <f>'P&amp;L - IFRS'!D29</f>
        <v>-247</v>
      </c>
      <c r="E28" s="25">
        <f>'P&amp;L - IFRS'!E29</f>
        <v>-271</v>
      </c>
      <c r="F28" s="25">
        <f>'P&amp;L - IFRS'!F29</f>
        <v>-270.58161166277705</v>
      </c>
      <c r="G28" s="25">
        <f>'P&amp;L - IFRS'!G29</f>
        <v>1</v>
      </c>
      <c r="H28" s="25">
        <f>'P&amp;L - IFRS'!H29</f>
        <v>-171</v>
      </c>
      <c r="I28" s="120">
        <f>'P&amp;L - IFRS'!I29</f>
        <v>-232</v>
      </c>
      <c r="J28" s="25">
        <f>'P&amp;L - IFRS'!J29</f>
        <v>-120.69018670356797</v>
      </c>
      <c r="K28" s="25">
        <f>'P&amp;L - IFRS'!K29</f>
        <v>-109</v>
      </c>
      <c r="L28" s="25">
        <f>'P&amp;L - IFRS'!L29</f>
        <v>95.174418627649899</v>
      </c>
      <c r="M28" s="42">
        <f>'P&amp;L - IFRS'!M29</f>
        <v>86.10224906182539</v>
      </c>
      <c r="O28" s="25">
        <f>'P&amp;L - IFRS'!O29</f>
        <v>-887.58161166277705</v>
      </c>
      <c r="P28" s="25">
        <f>'P&amp;L - IFRS'!P29</f>
        <v>-522.69018670356797</v>
      </c>
      <c r="R28" s="25">
        <f>'P&amp;L - IFRS'!R29</f>
        <v>-402</v>
      </c>
      <c r="S28" s="42">
        <f>'P&amp;L - IFRS'!S29</f>
        <v>72.276667689475289</v>
      </c>
    </row>
    <row r="29" spans="1:19" ht="14.4" thickBot="1">
      <c r="A29" s="8"/>
      <c r="B29" s="46" t="s">
        <v>80</v>
      </c>
      <c r="C29" s="47">
        <f>SUM(C24:C28)</f>
        <v>40311</v>
      </c>
      <c r="D29" s="47">
        <f t="shared" ref="D29:J29" si="11">SUM(D24:D28)</f>
        <v>25807</v>
      </c>
      <c r="E29" s="47">
        <f t="shared" si="11"/>
        <v>32156.153813969409</v>
      </c>
      <c r="F29" s="47">
        <f t="shared" si="11"/>
        <v>27966.080742194528</v>
      </c>
      <c r="G29" s="47">
        <f t="shared" si="11"/>
        <v>22303.667917865358</v>
      </c>
      <c r="H29" s="47">
        <f t="shared" si="11"/>
        <v>3292.3320821346424</v>
      </c>
      <c r="I29" s="118">
        <f t="shared" si="11"/>
        <v>-11205</v>
      </c>
      <c r="J29" s="47">
        <f t="shared" si="11"/>
        <v>27139.71006900827</v>
      </c>
      <c r="K29" s="47">
        <f>SUM(K24:K28)</f>
        <v>7313.0768594393739</v>
      </c>
      <c r="L29" s="47">
        <f>SUM(L24:L28)</f>
        <v>12875.592250355561</v>
      </c>
      <c r="M29" s="48">
        <f>SUM(M24:M28)</f>
        <v>34797.167374569632</v>
      </c>
      <c r="O29" s="47">
        <f>SUM(O24:O28)</f>
        <v>126240.23455616395</v>
      </c>
      <c r="P29" s="47">
        <f>SUM(P24:P28)</f>
        <v>41530.710069008383</v>
      </c>
      <c r="R29" s="47">
        <f>SUM(R24:R28)</f>
        <v>14391</v>
      </c>
      <c r="S29" s="48">
        <f>SUM(S24:S28)</f>
        <v>54985.197617978964</v>
      </c>
    </row>
    <row r="30" spans="1:19">
      <c r="A30" s="8"/>
    </row>
    <row r="31" spans="1:19" ht="18">
      <c r="B31" s="5" t="s">
        <v>138</v>
      </c>
    </row>
    <row r="32" spans="1:19">
      <c r="B32" s="1" t="s">
        <v>136</v>
      </c>
    </row>
    <row r="33" spans="1:19">
      <c r="B33" s="90" t="s">
        <v>135</v>
      </c>
      <c r="C33" s="92" t="s">
        <v>49</v>
      </c>
      <c r="D33" s="92" t="s">
        <v>50</v>
      </c>
      <c r="E33" s="92" t="s">
        <v>51</v>
      </c>
      <c r="F33" s="92" t="s">
        <v>52</v>
      </c>
      <c r="G33" s="92" t="s">
        <v>53</v>
      </c>
      <c r="H33" s="92" t="s">
        <v>54</v>
      </c>
      <c r="I33" s="92" t="s">
        <v>55</v>
      </c>
      <c r="J33" s="92" t="s">
        <v>56</v>
      </c>
      <c r="K33" s="69" t="s">
        <v>81</v>
      </c>
      <c r="L33" s="69" t="s">
        <v>134</v>
      </c>
      <c r="M33" s="70" t="s">
        <v>151</v>
      </c>
      <c r="O33" s="92" t="s">
        <v>70</v>
      </c>
      <c r="P33" s="92" t="s">
        <v>57</v>
      </c>
      <c r="R33" s="92" t="s">
        <v>152</v>
      </c>
      <c r="S33" s="93" t="s">
        <v>153</v>
      </c>
    </row>
    <row r="34" spans="1:19">
      <c r="B34" s="16" t="s">
        <v>69</v>
      </c>
      <c r="C34" s="17">
        <f>C4</f>
        <v>306935</v>
      </c>
      <c r="D34" s="17">
        <f t="shared" ref="D34:P34" si="12">D4</f>
        <v>296103</v>
      </c>
      <c r="E34" s="17">
        <f t="shared" si="12"/>
        <v>291071.52533693553</v>
      </c>
      <c r="F34" s="17">
        <f t="shared" si="12"/>
        <v>291826.03346954793</v>
      </c>
      <c r="G34" s="17">
        <f t="shared" si="12"/>
        <v>288540</v>
      </c>
      <c r="H34" s="17">
        <f t="shared" si="12"/>
        <v>277200</v>
      </c>
      <c r="I34" s="116">
        <f t="shared" si="12"/>
        <v>275766</v>
      </c>
      <c r="J34" s="17">
        <f t="shared" si="12"/>
        <v>273633.75278010633</v>
      </c>
      <c r="K34" s="17">
        <f t="shared" si="12"/>
        <v>282162</v>
      </c>
      <c r="L34" s="17">
        <f t="shared" ref="L34" si="13">L4</f>
        <v>283420.47478764958</v>
      </c>
      <c r="M34" s="38">
        <f t="shared" si="12"/>
        <v>271598.19534778653</v>
      </c>
      <c r="O34" s="17">
        <f t="shared" si="12"/>
        <v>1185935.5588064836</v>
      </c>
      <c r="P34" s="17">
        <f t="shared" si="12"/>
        <v>1115139.7527801064</v>
      </c>
      <c r="R34" s="17">
        <f t="shared" ref="R34:S34" si="14">R4</f>
        <v>841506</v>
      </c>
      <c r="S34" s="38">
        <f t="shared" si="14"/>
        <v>837181</v>
      </c>
    </row>
    <row r="35" spans="1:19">
      <c r="B35" s="29" t="s">
        <v>88</v>
      </c>
      <c r="C35" s="30">
        <f t="shared" ref="C35:M35" si="15">C8-C56</f>
        <v>67706</v>
      </c>
      <c r="D35" s="30">
        <f t="shared" si="15"/>
        <v>59673</v>
      </c>
      <c r="E35" s="30">
        <f t="shared" si="15"/>
        <v>60005.842114298473</v>
      </c>
      <c r="F35" s="30">
        <f t="shared" si="15"/>
        <v>56241.80235000205</v>
      </c>
      <c r="G35" s="30">
        <f t="shared" si="15"/>
        <v>64489</v>
      </c>
      <c r="H35" s="30">
        <f t="shared" si="15"/>
        <v>60760</v>
      </c>
      <c r="I35" s="119">
        <f t="shared" si="15"/>
        <v>58513</v>
      </c>
      <c r="J35" s="30">
        <f t="shared" si="15"/>
        <v>59033.909799212808</v>
      </c>
      <c r="K35" s="30">
        <f t="shared" si="15"/>
        <v>66146.948531004382</v>
      </c>
      <c r="L35" s="30">
        <f t="shared" si="15"/>
        <v>60007.93151775781</v>
      </c>
      <c r="M35" s="41">
        <f t="shared" si="15"/>
        <v>57850.551932885224</v>
      </c>
      <c r="O35" s="30">
        <f>O8-O56</f>
        <v>243626.64446430054</v>
      </c>
      <c r="P35" s="30">
        <f>P8-P56</f>
        <v>242795.90979921282</v>
      </c>
      <c r="R35" s="30">
        <f>R8-R56</f>
        <v>183762</v>
      </c>
      <c r="S35" s="41">
        <f>S8-S56</f>
        <v>184006</v>
      </c>
    </row>
    <row r="36" spans="1:19" ht="14.4" thickBot="1">
      <c r="B36" s="18" t="s">
        <v>77</v>
      </c>
      <c r="C36" s="19">
        <f>C34+C35</f>
        <v>374641</v>
      </c>
      <c r="D36" s="19">
        <f t="shared" ref="D36:P36" si="16">D34+D35</f>
        <v>355776</v>
      </c>
      <c r="E36" s="19">
        <f t="shared" si="16"/>
        <v>351077.36745123402</v>
      </c>
      <c r="F36" s="19">
        <f t="shared" si="16"/>
        <v>348067.83581954997</v>
      </c>
      <c r="G36" s="19">
        <f t="shared" si="16"/>
        <v>353029</v>
      </c>
      <c r="H36" s="19">
        <f t="shared" si="16"/>
        <v>337960</v>
      </c>
      <c r="I36" s="115">
        <f t="shared" si="16"/>
        <v>334279</v>
      </c>
      <c r="J36" s="19">
        <f t="shared" si="16"/>
        <v>332667.66257931915</v>
      </c>
      <c r="K36" s="19">
        <f t="shared" si="16"/>
        <v>348308.94853100437</v>
      </c>
      <c r="L36" s="19">
        <f t="shared" ref="L36" si="17">L34+L35</f>
        <v>343428.40630540741</v>
      </c>
      <c r="M36" s="34">
        <f t="shared" si="16"/>
        <v>329448.74728067173</v>
      </c>
      <c r="O36" s="19">
        <f t="shared" si="16"/>
        <v>1429562.2032707841</v>
      </c>
      <c r="P36" s="19">
        <f t="shared" si="16"/>
        <v>1357935.6625793192</v>
      </c>
      <c r="R36" s="19">
        <f t="shared" ref="R36:S36" si="18">R34+R35</f>
        <v>1025268</v>
      </c>
      <c r="S36" s="34">
        <f t="shared" si="18"/>
        <v>1021187</v>
      </c>
    </row>
    <row r="37" spans="1:19">
      <c r="A37" s="9"/>
      <c r="B37" s="16" t="s">
        <v>60</v>
      </c>
      <c r="C37" s="17">
        <f>C10</f>
        <v>-152746</v>
      </c>
      <c r="D37" s="17">
        <f t="shared" ref="D37:P37" si="19">D10</f>
        <v>-156403</v>
      </c>
      <c r="E37" s="17">
        <f t="shared" si="19"/>
        <v>-146235.42553667718</v>
      </c>
      <c r="F37" s="17">
        <f t="shared" si="19"/>
        <v>-149959.57446332282</v>
      </c>
      <c r="G37" s="17">
        <f t="shared" si="19"/>
        <v>-155738</v>
      </c>
      <c r="H37" s="17">
        <f t="shared" si="19"/>
        <v>-194329</v>
      </c>
      <c r="I37" s="116">
        <f t="shared" si="19"/>
        <v>-186449</v>
      </c>
      <c r="J37" s="17">
        <f t="shared" si="19"/>
        <v>-169139</v>
      </c>
      <c r="K37" s="17">
        <f t="shared" si="19"/>
        <v>-163153.87167156499</v>
      </c>
      <c r="L37" s="17">
        <f t="shared" ref="L37" si="20">L10</f>
        <v>-153626.8200032466</v>
      </c>
      <c r="M37" s="38">
        <f t="shared" si="19"/>
        <v>-116907.03327995754</v>
      </c>
      <c r="O37" s="17">
        <f t="shared" si="19"/>
        <v>-605344</v>
      </c>
      <c r="P37" s="17">
        <f t="shared" si="19"/>
        <v>-705655</v>
      </c>
      <c r="R37" s="17">
        <f t="shared" ref="R37:S37" si="21">R10</f>
        <v>-536516</v>
      </c>
      <c r="S37" s="38">
        <f t="shared" si="21"/>
        <v>-433688</v>
      </c>
    </row>
    <row r="38" spans="1:19">
      <c r="B38" s="29" t="s">
        <v>98</v>
      </c>
      <c r="C38" s="30">
        <f t="shared" ref="C38:M38" si="22">C16-C57</f>
        <v>-166783</v>
      </c>
      <c r="D38" s="30">
        <f t="shared" si="22"/>
        <v>-166012</v>
      </c>
      <c r="E38" s="30">
        <f t="shared" si="22"/>
        <v>-161052.99730314332</v>
      </c>
      <c r="F38" s="30">
        <f t="shared" si="22"/>
        <v>-164760.15574742202</v>
      </c>
      <c r="G38" s="30">
        <f t="shared" si="22"/>
        <v>-164081.93328633215</v>
      </c>
      <c r="H38" s="30">
        <f t="shared" si="22"/>
        <v>-158556.06671366785</v>
      </c>
      <c r="I38" s="119">
        <f t="shared" si="22"/>
        <v>-160253</v>
      </c>
      <c r="J38" s="30">
        <f t="shared" si="22"/>
        <v>-160814.5292784964</v>
      </c>
      <c r="K38" s="30">
        <f t="shared" si="22"/>
        <v>-165182</v>
      </c>
      <c r="L38" s="30">
        <f t="shared" si="22"/>
        <v>-168552.64415299881</v>
      </c>
      <c r="M38" s="41">
        <f t="shared" si="22"/>
        <v>-160480.86066001584</v>
      </c>
      <c r="O38" s="30">
        <f>O16-O57</f>
        <v>-658608.15305056539</v>
      </c>
      <c r="P38" s="30">
        <f>P16-P57</f>
        <v>-643705.5292784964</v>
      </c>
      <c r="R38" s="30">
        <f>R16-R57</f>
        <v>-482891</v>
      </c>
      <c r="S38" s="41">
        <f>S16-S57</f>
        <v>-494217</v>
      </c>
    </row>
    <row r="39" spans="1:19">
      <c r="A39" s="10"/>
      <c r="B39" s="16" t="s">
        <v>48</v>
      </c>
      <c r="C39" s="17">
        <f>C17</f>
        <v>-630</v>
      </c>
      <c r="D39" s="17">
        <f t="shared" ref="D39:P39" si="23">D17</f>
        <v>-1272</v>
      </c>
      <c r="E39" s="17">
        <f t="shared" si="23"/>
        <v>-959.0541072094602</v>
      </c>
      <c r="F39" s="17">
        <f t="shared" si="23"/>
        <v>-1835.058616517771</v>
      </c>
      <c r="G39" s="17">
        <f t="shared" si="23"/>
        <v>-951</v>
      </c>
      <c r="H39" s="17">
        <f t="shared" si="23"/>
        <v>-1212</v>
      </c>
      <c r="I39" s="116">
        <f t="shared" si="23"/>
        <v>-771</v>
      </c>
      <c r="J39" s="17">
        <f t="shared" si="23"/>
        <v>-1288.0675011400999</v>
      </c>
      <c r="K39" s="17">
        <f t="shared" si="23"/>
        <v>-895</v>
      </c>
      <c r="L39" s="17">
        <f t="shared" ref="L39" si="24">L17</f>
        <v>-1559</v>
      </c>
      <c r="M39" s="38">
        <f t="shared" si="23"/>
        <v>-1101</v>
      </c>
      <c r="O39" s="17">
        <f t="shared" si="23"/>
        <v>-4696.1127237272312</v>
      </c>
      <c r="P39" s="17">
        <f t="shared" si="23"/>
        <v>-4222.0675011400999</v>
      </c>
      <c r="R39" s="17">
        <f t="shared" ref="R39:S39" si="25">R17</f>
        <v>-2934</v>
      </c>
      <c r="S39" s="38">
        <f t="shared" si="25"/>
        <v>-3555</v>
      </c>
    </row>
    <row r="40" spans="1:19" ht="14.4" thickBot="1">
      <c r="A40" s="9"/>
      <c r="B40" s="31" t="s">
        <v>75</v>
      </c>
      <c r="C40" s="32">
        <f>SUM(C36:C39)</f>
        <v>54482</v>
      </c>
      <c r="D40" s="32">
        <f t="shared" ref="D40:P40" si="26">SUM(D36:D39)</f>
        <v>32089</v>
      </c>
      <c r="E40" s="32">
        <f t="shared" si="26"/>
        <v>42829.890504204057</v>
      </c>
      <c r="F40" s="32">
        <f t="shared" si="26"/>
        <v>31513.046992287371</v>
      </c>
      <c r="G40" s="32">
        <f t="shared" si="26"/>
        <v>32258.066713667853</v>
      </c>
      <c r="H40" s="32">
        <f t="shared" si="26"/>
        <v>-16137.066713667853</v>
      </c>
      <c r="I40" s="117">
        <f t="shared" si="26"/>
        <v>-13194</v>
      </c>
      <c r="J40" s="32">
        <f t="shared" si="26"/>
        <v>1426.0657996826521</v>
      </c>
      <c r="K40" s="32">
        <f t="shared" si="26"/>
        <v>19078.076859439374</v>
      </c>
      <c r="L40" s="32">
        <f t="shared" ref="L40" si="27">SUM(L36:L39)</f>
        <v>19689.942149162001</v>
      </c>
      <c r="M40" s="39">
        <f t="shared" si="26"/>
        <v>50959.853340698348</v>
      </c>
      <c r="O40" s="32">
        <f t="shared" si="26"/>
        <v>160913.93749649148</v>
      </c>
      <c r="P40" s="32">
        <f t="shared" si="26"/>
        <v>4353.0657996827103</v>
      </c>
      <c r="R40" s="32">
        <f t="shared" ref="R40:S40" si="28">SUM(R36:R39)</f>
        <v>2927</v>
      </c>
      <c r="S40" s="39">
        <f t="shared" si="28"/>
        <v>89727</v>
      </c>
    </row>
    <row r="41" spans="1:19">
      <c r="B41" s="16" t="s">
        <v>101</v>
      </c>
      <c r="C41" s="17">
        <f>C19</f>
        <v>-13123</v>
      </c>
      <c r="D41" s="17">
        <f t="shared" ref="D41:P41" si="29">D19</f>
        <v>-12611</v>
      </c>
      <c r="E41" s="17">
        <f t="shared" si="29"/>
        <v>-12863.762653619066</v>
      </c>
      <c r="F41" s="17">
        <f t="shared" si="29"/>
        <v>-12812.237346380934</v>
      </c>
      <c r="G41" s="17">
        <f t="shared" si="29"/>
        <v>-11450.398795802495</v>
      </c>
      <c r="H41" s="17">
        <f t="shared" si="29"/>
        <v>12051.398795802495</v>
      </c>
      <c r="I41" s="116">
        <f t="shared" si="29"/>
        <v>-8287</v>
      </c>
      <c r="J41" s="17">
        <f t="shared" si="29"/>
        <v>-9913</v>
      </c>
      <c r="K41" s="17">
        <f t="shared" si="29"/>
        <v>-4579</v>
      </c>
      <c r="L41" s="17">
        <f t="shared" ref="L41" si="30">L19</f>
        <v>-12655.144572153105</v>
      </c>
      <c r="M41" s="38">
        <f t="shared" si="29"/>
        <v>-16741.89907085296</v>
      </c>
      <c r="O41" s="17">
        <f t="shared" si="29"/>
        <v>-51410</v>
      </c>
      <c r="P41" s="17">
        <f t="shared" si="29"/>
        <v>-17599</v>
      </c>
      <c r="R41" s="17">
        <f t="shared" ref="R41:S41" si="31">R19</f>
        <v>-7686</v>
      </c>
      <c r="S41" s="38">
        <f t="shared" si="31"/>
        <v>-33976</v>
      </c>
    </row>
    <row r="42" spans="1:19" ht="14.4" thickBot="1">
      <c r="B42" s="31" t="s">
        <v>76</v>
      </c>
      <c r="C42" s="32">
        <f t="shared" ref="C42:J42" si="32">C40+C41</f>
        <v>41359</v>
      </c>
      <c r="D42" s="32">
        <f t="shared" si="32"/>
        <v>19478</v>
      </c>
      <c r="E42" s="32">
        <f t="shared" si="32"/>
        <v>29966.127850584991</v>
      </c>
      <c r="F42" s="32">
        <f t="shared" si="32"/>
        <v>18700.809645906436</v>
      </c>
      <c r="G42" s="32">
        <f t="shared" si="32"/>
        <v>20807.667917865358</v>
      </c>
      <c r="H42" s="32">
        <f t="shared" si="32"/>
        <v>-4085.6679178653576</v>
      </c>
      <c r="I42" s="117">
        <f t="shared" si="32"/>
        <v>-21481</v>
      </c>
      <c r="J42" s="32">
        <f t="shared" si="32"/>
        <v>-8486.9342003173479</v>
      </c>
      <c r="K42" s="32">
        <f>K40+K41</f>
        <v>14499.076859439374</v>
      </c>
      <c r="L42" s="32">
        <f>L40+L41</f>
        <v>7034.797577008896</v>
      </c>
      <c r="M42" s="39">
        <f>M40+M41</f>
        <v>34217.954269845388</v>
      </c>
      <c r="O42" s="32">
        <f>O40+O41</f>
        <v>109503.93749649148</v>
      </c>
      <c r="P42" s="32">
        <f>P40+P41</f>
        <v>-13245.93420031729</v>
      </c>
      <c r="R42" s="32">
        <f>R40+R41</f>
        <v>-4759</v>
      </c>
      <c r="S42" s="39">
        <f>S40+S41</f>
        <v>55751</v>
      </c>
    </row>
    <row r="43" spans="1:19">
      <c r="B43" s="16" t="s">
        <v>59</v>
      </c>
      <c r="C43" s="17">
        <f>C21</f>
        <v>12960</v>
      </c>
      <c r="D43" s="17">
        <f t="shared" ref="D43:P43" si="33">D21</f>
        <v>15236</v>
      </c>
      <c r="E43" s="17">
        <f t="shared" si="33"/>
        <v>12281.735791515981</v>
      </c>
      <c r="F43" s="17">
        <f t="shared" si="33"/>
        <v>12612.815588962672</v>
      </c>
      <c r="G43" s="17">
        <f t="shared" si="33"/>
        <v>10766</v>
      </c>
      <c r="H43" s="17">
        <f t="shared" si="33"/>
        <v>13813</v>
      </c>
      <c r="I43" s="116">
        <f t="shared" si="33"/>
        <v>18504</v>
      </c>
      <c r="J43" s="17">
        <f t="shared" si="33"/>
        <v>4949.4028245026348</v>
      </c>
      <c r="K43" s="17">
        <f t="shared" si="33"/>
        <v>5630</v>
      </c>
      <c r="L43" s="17">
        <f t="shared" ref="L43" si="34">L21</f>
        <v>20228.097987411798</v>
      </c>
      <c r="M43" s="38">
        <f t="shared" si="33"/>
        <v>18865.7121726802</v>
      </c>
      <c r="O43" s="17">
        <f t="shared" si="33"/>
        <v>53090.551380478653</v>
      </c>
      <c r="P43" s="17">
        <f t="shared" si="33"/>
        <v>48032.402824502635</v>
      </c>
      <c r="R43" s="17">
        <f t="shared" ref="R43:S43" si="35">R21</f>
        <v>43083</v>
      </c>
      <c r="S43" s="38">
        <f t="shared" si="35"/>
        <v>44724</v>
      </c>
    </row>
    <row r="44" spans="1:19" ht="14.4" thickBot="1">
      <c r="B44" s="46" t="s">
        <v>65</v>
      </c>
      <c r="C44" s="47">
        <f t="shared" ref="C44:J44" si="36">C42+C43</f>
        <v>54319</v>
      </c>
      <c r="D44" s="47">
        <f t="shared" si="36"/>
        <v>34714</v>
      </c>
      <c r="E44" s="47">
        <f t="shared" si="36"/>
        <v>42247.863642100972</v>
      </c>
      <c r="F44" s="47">
        <f t="shared" si="36"/>
        <v>31313.625234869109</v>
      </c>
      <c r="G44" s="47">
        <f t="shared" si="36"/>
        <v>31573.667917865358</v>
      </c>
      <c r="H44" s="47">
        <f t="shared" si="36"/>
        <v>9727.3320821346424</v>
      </c>
      <c r="I44" s="118">
        <f t="shared" si="36"/>
        <v>-2977</v>
      </c>
      <c r="J44" s="47">
        <f t="shared" si="36"/>
        <v>-3537.5313758147131</v>
      </c>
      <c r="K44" s="47">
        <f>K42+K43</f>
        <v>20129.076859439374</v>
      </c>
      <c r="L44" s="47">
        <f>L42+L43</f>
        <v>27262.895564420694</v>
      </c>
      <c r="M44" s="48">
        <f>M42+M43</f>
        <v>53083.666442525588</v>
      </c>
      <c r="O44" s="47">
        <f>O42+O43</f>
        <v>162594.48887697014</v>
      </c>
      <c r="P44" s="47">
        <f>P42+P43</f>
        <v>34786.468624185349</v>
      </c>
      <c r="R44" s="47">
        <f>R42+R43</f>
        <v>38324</v>
      </c>
      <c r="S44" s="48">
        <f>S42+S43</f>
        <v>100475</v>
      </c>
    </row>
    <row r="45" spans="1:19">
      <c r="B45" s="29" t="s">
        <v>78</v>
      </c>
      <c r="C45" s="30">
        <f>C23</f>
        <v>-2115</v>
      </c>
      <c r="D45" s="30">
        <f t="shared" ref="D45:P45" si="37">D23</f>
        <v>-1038</v>
      </c>
      <c r="E45" s="30">
        <f t="shared" si="37"/>
        <v>-869.24324052695579</v>
      </c>
      <c r="F45" s="30">
        <f t="shared" si="37"/>
        <v>-209.51941414438397</v>
      </c>
      <c r="G45" s="30">
        <f t="shared" si="37"/>
        <v>-1004</v>
      </c>
      <c r="H45" s="30">
        <f t="shared" si="37"/>
        <v>-758</v>
      </c>
      <c r="I45" s="119">
        <f t="shared" si="37"/>
        <v>-461</v>
      </c>
      <c r="J45" s="30">
        <f t="shared" si="37"/>
        <v>55719.359478171005</v>
      </c>
      <c r="K45" s="30">
        <f t="shared" si="37"/>
        <v>-975</v>
      </c>
      <c r="L45" s="30">
        <f t="shared" ref="L45" si="38">L23</f>
        <v>37.197427116240078</v>
      </c>
      <c r="M45" s="41">
        <f t="shared" si="37"/>
        <v>-1345.679007537218</v>
      </c>
      <c r="O45" s="30">
        <f t="shared" si="37"/>
        <v>-4231.76265467134</v>
      </c>
      <c r="P45" s="30">
        <f t="shared" si="37"/>
        <v>53496.359478171005</v>
      </c>
      <c r="R45" s="30">
        <f t="shared" ref="R45:S45" si="39">R23</f>
        <v>-2223</v>
      </c>
      <c r="S45" s="41">
        <f t="shared" si="39"/>
        <v>-2283.4815804209779</v>
      </c>
    </row>
    <row r="46" spans="1:19" ht="14.4" thickBot="1">
      <c r="B46" s="46" t="s">
        <v>66</v>
      </c>
      <c r="C46" s="47">
        <f t="shared" ref="C46:J46" si="40">C44+C45</f>
        <v>52204</v>
      </c>
      <c r="D46" s="47">
        <f t="shared" si="40"/>
        <v>33676</v>
      </c>
      <c r="E46" s="47">
        <f t="shared" si="40"/>
        <v>41378.620401574015</v>
      </c>
      <c r="F46" s="47">
        <f t="shared" si="40"/>
        <v>31104.105820724726</v>
      </c>
      <c r="G46" s="47">
        <f t="shared" si="40"/>
        <v>30569.667917865358</v>
      </c>
      <c r="H46" s="47">
        <f t="shared" si="40"/>
        <v>8969.3320821346424</v>
      </c>
      <c r="I46" s="118">
        <f t="shared" si="40"/>
        <v>-3438</v>
      </c>
      <c r="J46" s="47">
        <f t="shared" si="40"/>
        <v>52181.828102356289</v>
      </c>
      <c r="K46" s="47">
        <f>K44+K45</f>
        <v>19154.076859439374</v>
      </c>
      <c r="L46" s="47">
        <f>L44+L45</f>
        <v>27300.092991536934</v>
      </c>
      <c r="M46" s="48">
        <f>M44+M45</f>
        <v>51737.987434988368</v>
      </c>
      <c r="O46" s="47">
        <f>O44+O45</f>
        <v>158362.72622229881</v>
      </c>
      <c r="P46" s="47">
        <f>P44+P45</f>
        <v>88282.828102356347</v>
      </c>
      <c r="R46" s="47">
        <f>R44+R45</f>
        <v>36101</v>
      </c>
      <c r="S46" s="48">
        <f>S44+S45</f>
        <v>98191.518419579021</v>
      </c>
    </row>
    <row r="47" spans="1:19">
      <c r="B47" s="24" t="s">
        <v>67</v>
      </c>
      <c r="C47" s="25">
        <f>C25</f>
        <v>-4664</v>
      </c>
      <c r="D47" s="25">
        <f t="shared" ref="D47:P47" si="41">D25</f>
        <v>-5562</v>
      </c>
      <c r="E47" s="25">
        <f t="shared" si="41"/>
        <v>-3559.1890914069281</v>
      </c>
      <c r="F47" s="25">
        <f t="shared" si="41"/>
        <v>-4705.8233347343394</v>
      </c>
      <c r="G47" s="25">
        <f t="shared" si="41"/>
        <v>-4933</v>
      </c>
      <c r="H47" s="25">
        <f t="shared" si="41"/>
        <v>-4283</v>
      </c>
      <c r="I47" s="120">
        <f t="shared" si="41"/>
        <v>-4826</v>
      </c>
      <c r="J47" s="25">
        <f t="shared" si="41"/>
        <v>-4330.6272543191444</v>
      </c>
      <c r="K47" s="25">
        <f t="shared" si="41"/>
        <v>-4398</v>
      </c>
      <c r="L47" s="25">
        <f t="shared" ref="L47" si="42">L25</f>
        <v>-4532.5417788026643</v>
      </c>
      <c r="M47" s="42">
        <f t="shared" si="41"/>
        <v>-4469.0432350238661</v>
      </c>
      <c r="O47" s="25">
        <f t="shared" si="41"/>
        <v>-18491.012426141267</v>
      </c>
      <c r="P47" s="25">
        <f t="shared" si="41"/>
        <v>-18372.627254319144</v>
      </c>
      <c r="R47" s="25">
        <f t="shared" ref="R47:S47" si="43">R25</f>
        <v>-14042</v>
      </c>
      <c r="S47" s="42">
        <f t="shared" si="43"/>
        <v>-13399.58501382653</v>
      </c>
    </row>
    <row r="48" spans="1:19">
      <c r="B48" s="24" t="s">
        <v>68</v>
      </c>
      <c r="C48" s="25">
        <f t="shared" ref="C48:P50" si="44">C26</f>
        <v>222</v>
      </c>
      <c r="D48" s="25">
        <f t="shared" si="44"/>
        <v>1034</v>
      </c>
      <c r="E48" s="25">
        <f t="shared" si="44"/>
        <v>351.76</v>
      </c>
      <c r="F48" s="25">
        <f t="shared" si="44"/>
        <v>549.3599999999999</v>
      </c>
      <c r="G48" s="25">
        <f t="shared" si="44"/>
        <v>391</v>
      </c>
      <c r="H48" s="25">
        <f t="shared" si="44"/>
        <v>602</v>
      </c>
      <c r="I48" s="120">
        <f t="shared" si="44"/>
        <v>-7843</v>
      </c>
      <c r="J48" s="25">
        <f t="shared" si="44"/>
        <v>1011.5200000000004</v>
      </c>
      <c r="K48" s="25">
        <f t="shared" si="44"/>
        <v>341</v>
      </c>
      <c r="L48" s="25">
        <f t="shared" ref="L48" si="45">L26</f>
        <v>733.96</v>
      </c>
      <c r="M48" s="42">
        <f t="shared" si="44"/>
        <v>361.44000000000005</v>
      </c>
      <c r="O48" s="25">
        <f t="shared" si="44"/>
        <v>2157.12</v>
      </c>
      <c r="P48" s="25">
        <f t="shared" si="44"/>
        <v>-5838.48</v>
      </c>
      <c r="R48" s="25">
        <f t="shared" ref="R48:S48" si="46">R26</f>
        <v>-6850</v>
      </c>
      <c r="S48" s="42">
        <f t="shared" si="46"/>
        <v>1436.4</v>
      </c>
    </row>
    <row r="49" spans="2:19">
      <c r="B49" s="24" t="s">
        <v>79</v>
      </c>
      <c r="C49" s="25">
        <f t="shared" ref="C49:M49" si="47">C27-C60</f>
        <v>-12796.9328</v>
      </c>
      <c r="D49" s="25">
        <f t="shared" si="47"/>
        <v>-8612.3711999999996</v>
      </c>
      <c r="E49" s="25">
        <f t="shared" si="47"/>
        <v>-11332.568596197707</v>
      </c>
      <c r="F49" s="25">
        <f t="shared" si="47"/>
        <v>-4409.9966821330963</v>
      </c>
      <c r="G49" s="25">
        <f t="shared" si="47"/>
        <v>-7455.2772999999997</v>
      </c>
      <c r="H49" s="25">
        <f t="shared" si="47"/>
        <v>-6102.1311000000005</v>
      </c>
      <c r="I49" s="120">
        <f t="shared" si="47"/>
        <v>-95.863200000000234</v>
      </c>
      <c r="J49" s="25">
        <f t="shared" si="47"/>
        <v>-25482.753192325297</v>
      </c>
      <c r="K49" s="25">
        <f t="shared" si="47"/>
        <v>-7675</v>
      </c>
      <c r="L49" s="25">
        <f t="shared" si="47"/>
        <v>-10721.0933810063</v>
      </c>
      <c r="M49" s="42">
        <f t="shared" si="47"/>
        <v>-12919.319074456704</v>
      </c>
      <c r="O49" s="25">
        <f>O27-O60</f>
        <v>-37151.869278330807</v>
      </c>
      <c r="P49" s="25">
        <f>P27-P60</f>
        <v>-39136.024792325297</v>
      </c>
      <c r="R49" s="25">
        <f>R27-R60</f>
        <v>-13653.2716</v>
      </c>
      <c r="S49" s="42">
        <f>S27-S60</f>
        <v>-31315.412455463003</v>
      </c>
    </row>
    <row r="50" spans="2:19">
      <c r="B50" s="24" t="s">
        <v>32</v>
      </c>
      <c r="C50" s="25">
        <f t="shared" si="44"/>
        <v>-99</v>
      </c>
      <c r="D50" s="25">
        <f t="shared" si="44"/>
        <v>-247</v>
      </c>
      <c r="E50" s="25">
        <f t="shared" si="44"/>
        <v>-271</v>
      </c>
      <c r="F50" s="25">
        <f t="shared" si="44"/>
        <v>-270.58161166277705</v>
      </c>
      <c r="G50" s="25">
        <f t="shared" si="44"/>
        <v>1</v>
      </c>
      <c r="H50" s="25">
        <f t="shared" si="44"/>
        <v>-171</v>
      </c>
      <c r="I50" s="120">
        <f t="shared" si="44"/>
        <v>-232</v>
      </c>
      <c r="J50" s="25">
        <f t="shared" si="44"/>
        <v>-120.69018670356797</v>
      </c>
      <c r="K50" s="25">
        <f t="shared" si="44"/>
        <v>-109</v>
      </c>
      <c r="L50" s="25">
        <f t="shared" ref="L50" si="48">L28</f>
        <v>95.174418627649899</v>
      </c>
      <c r="M50" s="42">
        <f t="shared" si="44"/>
        <v>86.10224906182539</v>
      </c>
      <c r="O50" s="25">
        <f t="shared" si="44"/>
        <v>-887.58161166277705</v>
      </c>
      <c r="P50" s="25">
        <f t="shared" si="44"/>
        <v>-522.69018670356797</v>
      </c>
      <c r="R50" s="25">
        <f t="shared" ref="R50:S50" si="49">R28</f>
        <v>-402</v>
      </c>
      <c r="S50" s="42">
        <f t="shared" si="49"/>
        <v>72.276667689475289</v>
      </c>
    </row>
    <row r="51" spans="2:19" ht="14.4" thickBot="1">
      <c r="B51" s="46" t="s">
        <v>80</v>
      </c>
      <c r="C51" s="47">
        <f>SUM(C46:C50)</f>
        <v>34866.067199999998</v>
      </c>
      <c r="D51" s="47">
        <f t="shared" ref="D51:P51" si="50">SUM(D46:D50)</f>
        <v>20288.628799999999</v>
      </c>
      <c r="E51" s="47">
        <f t="shared" si="50"/>
        <v>26567.62271396938</v>
      </c>
      <c r="F51" s="47">
        <f t="shared" si="50"/>
        <v>22267.064192194513</v>
      </c>
      <c r="G51" s="47">
        <f t="shared" si="50"/>
        <v>18573.390617865356</v>
      </c>
      <c r="H51" s="47">
        <f t="shared" si="50"/>
        <v>-984.79901786535811</v>
      </c>
      <c r="I51" s="118">
        <f t="shared" si="50"/>
        <v>-16434.8632</v>
      </c>
      <c r="J51" s="47">
        <f>SUM(J46:J50)</f>
        <v>23259.277469008284</v>
      </c>
      <c r="K51" s="47">
        <f t="shared" si="50"/>
        <v>7313.0768594393739</v>
      </c>
      <c r="L51" s="47">
        <f t="shared" ref="L51" si="51">SUM(L46:L50)</f>
        <v>12875.592250355619</v>
      </c>
      <c r="M51" s="48">
        <f t="shared" si="50"/>
        <v>34797.167374569632</v>
      </c>
      <c r="O51" s="47">
        <f t="shared" si="50"/>
        <v>103989.38290616394</v>
      </c>
      <c r="P51" s="47">
        <f t="shared" si="50"/>
        <v>24413.005869008342</v>
      </c>
      <c r="R51" s="47">
        <f t="shared" ref="R51:S51" si="52">SUM(R46:R50)</f>
        <v>1153.7284</v>
      </c>
      <c r="S51" s="48">
        <f t="shared" si="52"/>
        <v>54985.197617978964</v>
      </c>
    </row>
    <row r="53" spans="2:19" ht="18">
      <c r="B53" s="5" t="s">
        <v>139</v>
      </c>
      <c r="C53" s="89"/>
      <c r="D53" s="89"/>
      <c r="E53" s="89"/>
      <c r="F53" s="89"/>
      <c r="G53" s="89"/>
      <c r="H53" s="89"/>
      <c r="I53" s="89"/>
      <c r="J53" s="89"/>
      <c r="K53" s="89"/>
      <c r="L53" s="89"/>
      <c r="M53" s="89"/>
      <c r="O53" s="89"/>
      <c r="P53" s="89"/>
    </row>
    <row r="54" spans="2:19" ht="12.75" customHeight="1">
      <c r="B54" s="5"/>
      <c r="C54" s="89"/>
      <c r="D54" s="89"/>
      <c r="E54" s="89"/>
      <c r="F54" s="89"/>
      <c r="G54" s="89"/>
      <c r="H54" s="89"/>
      <c r="I54" s="89"/>
      <c r="J54" s="89"/>
      <c r="K54" s="89"/>
      <c r="L54" s="89"/>
      <c r="M54" s="89"/>
      <c r="O54" s="89"/>
      <c r="P54" s="89"/>
    </row>
    <row r="55" spans="2:19">
      <c r="B55" s="90" t="s">
        <v>135</v>
      </c>
      <c r="C55" s="92" t="s">
        <v>49</v>
      </c>
      <c r="D55" s="92" t="s">
        <v>50</v>
      </c>
      <c r="E55" s="92" t="s">
        <v>51</v>
      </c>
      <c r="F55" s="92" t="s">
        <v>52</v>
      </c>
      <c r="G55" s="92" t="s">
        <v>53</v>
      </c>
      <c r="H55" s="92" t="s">
        <v>54</v>
      </c>
      <c r="I55" s="92" t="s">
        <v>55</v>
      </c>
      <c r="J55" s="92" t="s">
        <v>56</v>
      </c>
      <c r="K55" s="89"/>
      <c r="L55" s="89"/>
      <c r="M55" s="89"/>
      <c r="O55" s="92" t="s">
        <v>70</v>
      </c>
      <c r="P55" s="92" t="s">
        <v>57</v>
      </c>
      <c r="R55" s="92" t="s">
        <v>152</v>
      </c>
    </row>
    <row r="56" spans="2:19">
      <c r="B56" s="12" t="s">
        <v>128</v>
      </c>
      <c r="C56" s="13">
        <v>14944</v>
      </c>
      <c r="D56" s="13">
        <v>14957</v>
      </c>
      <c r="E56" s="13">
        <v>14953</v>
      </c>
      <c r="F56" s="13">
        <v>15115</v>
      </c>
      <c r="G56" s="13">
        <v>11997</v>
      </c>
      <c r="H56" s="13">
        <v>13742</v>
      </c>
      <c r="I56" s="121">
        <v>14387</v>
      </c>
      <c r="J56" s="13">
        <v>13235</v>
      </c>
      <c r="K56" s="89"/>
      <c r="L56" s="89"/>
      <c r="M56" s="89"/>
      <c r="O56" s="13">
        <v>59969</v>
      </c>
      <c r="P56" s="13">
        <v>53361.000000000007</v>
      </c>
      <c r="R56" s="13">
        <f>SUM(G56:I56)</f>
        <v>40126</v>
      </c>
    </row>
    <row r="57" spans="2:19">
      <c r="B57" s="14" t="s">
        <v>129</v>
      </c>
      <c r="C57" s="15">
        <v>-6640</v>
      </c>
      <c r="D57" s="15">
        <v>-6541</v>
      </c>
      <c r="E57" s="15">
        <v>-6430</v>
      </c>
      <c r="F57" s="15">
        <v>-6423.5</v>
      </c>
      <c r="G57" s="15">
        <v>-6308</v>
      </c>
      <c r="H57" s="15">
        <v>-7219</v>
      </c>
      <c r="I57" s="122">
        <v>-6411</v>
      </c>
      <c r="J57" s="15">
        <v>-7317</v>
      </c>
      <c r="K57" s="89"/>
      <c r="L57" s="89"/>
      <c r="M57" s="89"/>
      <c r="O57" s="15">
        <v>-26034.5</v>
      </c>
      <c r="P57" s="15">
        <v>-27255</v>
      </c>
      <c r="R57" s="15">
        <f t="shared" ref="R57" si="53">SUM(G57:I57)</f>
        <v>-19938</v>
      </c>
    </row>
    <row r="58" spans="2:19" ht="14.4" thickBot="1">
      <c r="B58" s="31" t="s">
        <v>149</v>
      </c>
      <c r="C58" s="32">
        <f t="shared" ref="C58:J58" si="54">C56+C57</f>
        <v>8304</v>
      </c>
      <c r="D58" s="32">
        <f t="shared" si="54"/>
        <v>8416</v>
      </c>
      <c r="E58" s="32">
        <f t="shared" si="54"/>
        <v>8523</v>
      </c>
      <c r="F58" s="32">
        <f t="shared" si="54"/>
        <v>8691.5</v>
      </c>
      <c r="G58" s="32">
        <f t="shared" si="54"/>
        <v>5689</v>
      </c>
      <c r="H58" s="32">
        <f t="shared" si="54"/>
        <v>6523</v>
      </c>
      <c r="I58" s="117">
        <f t="shared" si="54"/>
        <v>7976</v>
      </c>
      <c r="J58" s="32">
        <f t="shared" si="54"/>
        <v>5918</v>
      </c>
      <c r="K58" s="89"/>
      <c r="L58" s="89"/>
      <c r="M58" s="89"/>
      <c r="O58" s="32">
        <f>O56+O57</f>
        <v>33934.5</v>
      </c>
      <c r="P58" s="32">
        <f>P56+P57</f>
        <v>26106.000000000007</v>
      </c>
      <c r="R58" s="32">
        <f>R56+R57</f>
        <v>20188</v>
      </c>
    </row>
    <row r="59" spans="2:19">
      <c r="B59" s="94" t="s">
        <v>131</v>
      </c>
      <c r="C59" s="95">
        <v>0.34429999999999999</v>
      </c>
      <c r="D59" s="95">
        <v>0.34429999999999999</v>
      </c>
      <c r="E59" s="95">
        <v>0.34429999999999999</v>
      </c>
      <c r="F59" s="95">
        <v>0.34429999999999999</v>
      </c>
      <c r="G59" s="95">
        <v>0.34429999999999999</v>
      </c>
      <c r="H59" s="95">
        <v>0.34429999999999999</v>
      </c>
      <c r="I59" s="123">
        <v>0.34429999999999999</v>
      </c>
      <c r="J59" s="95">
        <v>0.34429999999999999</v>
      </c>
      <c r="K59" s="89"/>
      <c r="L59" s="89"/>
      <c r="M59" s="89"/>
      <c r="O59" s="95">
        <v>0.34429999999999999</v>
      </c>
      <c r="P59" s="95">
        <v>0.34429999999999999</v>
      </c>
      <c r="R59" s="95">
        <v>0.34429999999999999</v>
      </c>
    </row>
    <row r="60" spans="2:19">
      <c r="B60" s="14" t="s">
        <v>132</v>
      </c>
      <c r="C60" s="15">
        <f t="shared" ref="C60:I60" si="55">-C58*C59</f>
        <v>-2859.0672</v>
      </c>
      <c r="D60" s="15">
        <f t="shared" si="55"/>
        <v>-2897.6288</v>
      </c>
      <c r="E60" s="15">
        <f t="shared" si="55"/>
        <v>-2934.4688999999998</v>
      </c>
      <c r="F60" s="15">
        <f t="shared" si="55"/>
        <v>-2992.4834500000002</v>
      </c>
      <c r="G60" s="15">
        <f t="shared" si="55"/>
        <v>-1958.7227</v>
      </c>
      <c r="H60" s="15">
        <f t="shared" si="55"/>
        <v>-2245.8688999999999</v>
      </c>
      <c r="I60" s="122">
        <f t="shared" si="55"/>
        <v>-2746.1367999999998</v>
      </c>
      <c r="J60" s="15">
        <f>-J58*J59</f>
        <v>-2037.5673999999999</v>
      </c>
      <c r="K60" s="89"/>
      <c r="L60" s="89"/>
      <c r="M60" s="89"/>
      <c r="O60" s="15">
        <f>-O58*O59</f>
        <v>-11683.648349999999</v>
      </c>
      <c r="P60" s="15">
        <f>-P58*P59</f>
        <v>-8988.2958000000017</v>
      </c>
      <c r="R60" s="15">
        <f>-R58*R59</f>
        <v>-6950.7284</v>
      </c>
    </row>
    <row r="61" spans="2:19" ht="14.4" thickBot="1">
      <c r="B61" s="46" t="s">
        <v>150</v>
      </c>
      <c r="C61" s="47">
        <f t="shared" ref="C61:I61" si="56">C58+C60</f>
        <v>5444.9328000000005</v>
      </c>
      <c r="D61" s="47">
        <f t="shared" si="56"/>
        <v>5518.3711999999996</v>
      </c>
      <c r="E61" s="47">
        <f t="shared" si="56"/>
        <v>5588.5311000000002</v>
      </c>
      <c r="F61" s="47">
        <f t="shared" si="56"/>
        <v>5699.0165500000003</v>
      </c>
      <c r="G61" s="47">
        <f t="shared" si="56"/>
        <v>3730.2772999999997</v>
      </c>
      <c r="H61" s="47">
        <f t="shared" si="56"/>
        <v>4277.1311000000005</v>
      </c>
      <c r="I61" s="118">
        <f t="shared" si="56"/>
        <v>5229.8631999999998</v>
      </c>
      <c r="J61" s="47">
        <f>J58+J60</f>
        <v>3880.4326000000001</v>
      </c>
      <c r="K61" s="89"/>
      <c r="L61" s="89"/>
      <c r="M61" s="89"/>
      <c r="O61" s="47">
        <f>O58+O60</f>
        <v>22250.851650000001</v>
      </c>
      <c r="P61" s="47">
        <f>P58+P60</f>
        <v>17117.704200000007</v>
      </c>
      <c r="R61" s="47">
        <f>R58+R60</f>
        <v>13237.2716</v>
      </c>
    </row>
    <row r="62" spans="2:19">
      <c r="K62" s="89"/>
      <c r="L62" s="89"/>
      <c r="M62" s="89"/>
    </row>
    <row r="63" spans="2:19">
      <c r="H63" s="8"/>
      <c r="K63" s="89"/>
      <c r="L63" s="89"/>
      <c r="M63" s="89"/>
    </row>
    <row r="64" spans="2:19" s="102" customFormat="1">
      <c r="C64" s="103"/>
      <c r="D64" s="103"/>
      <c r="E64" s="103"/>
      <c r="F64" s="103"/>
      <c r="G64" s="103"/>
      <c r="H64" s="103"/>
      <c r="I64" s="103"/>
      <c r="J64" s="103"/>
      <c r="K64" s="103"/>
      <c r="L64" s="103"/>
      <c r="M64" s="103"/>
      <c r="O64" s="103"/>
      <c r="P64" s="103"/>
    </row>
  </sheetData>
  <conditionalFormatting sqref="M4:M29">
    <cfRule type="containsBlanks" dxfId="41" priority="21">
      <formula>LEN(TRIM(M4))=0</formula>
    </cfRule>
  </conditionalFormatting>
  <conditionalFormatting sqref="M38">
    <cfRule type="containsBlanks" dxfId="40" priority="15">
      <formula>LEN(TRIM(M38))=0</formula>
    </cfRule>
  </conditionalFormatting>
  <conditionalFormatting sqref="M34">
    <cfRule type="containsBlanks" dxfId="39" priority="19">
      <formula>LEN(TRIM(M34))=0</formula>
    </cfRule>
  </conditionalFormatting>
  <conditionalFormatting sqref="M35">
    <cfRule type="containsBlanks" dxfId="38" priority="18">
      <formula>LEN(TRIM(M35))=0</formula>
    </cfRule>
  </conditionalFormatting>
  <conditionalFormatting sqref="M36">
    <cfRule type="containsBlanks" dxfId="37" priority="17">
      <formula>LEN(TRIM(M36))=0</formula>
    </cfRule>
  </conditionalFormatting>
  <conditionalFormatting sqref="M37">
    <cfRule type="containsBlanks" dxfId="36" priority="16">
      <formula>LEN(TRIM(M37))=0</formula>
    </cfRule>
  </conditionalFormatting>
  <conditionalFormatting sqref="M40">
    <cfRule type="containsBlanks" dxfId="35" priority="14">
      <formula>LEN(TRIM(M40))=0</formula>
    </cfRule>
  </conditionalFormatting>
  <conditionalFormatting sqref="M39">
    <cfRule type="containsBlanks" dxfId="34" priority="13">
      <formula>LEN(TRIM(M39))=0</formula>
    </cfRule>
  </conditionalFormatting>
  <conditionalFormatting sqref="M41:M51">
    <cfRule type="containsBlanks" dxfId="33" priority="12">
      <formula>LEN(TRIM(M41))=0</formula>
    </cfRule>
  </conditionalFormatting>
  <conditionalFormatting sqref="C57:F57">
    <cfRule type="containsBlanks" dxfId="32" priority="10">
      <formula>LEN(TRIM(C57))=0</formula>
    </cfRule>
  </conditionalFormatting>
  <conditionalFormatting sqref="S4:S29">
    <cfRule type="containsBlanks" dxfId="31" priority="9">
      <formula>LEN(TRIM(S4))=0</formula>
    </cfRule>
  </conditionalFormatting>
  <conditionalFormatting sqref="S38">
    <cfRule type="containsBlanks" dxfId="30" priority="4">
      <formula>LEN(TRIM(S38))=0</formula>
    </cfRule>
  </conditionalFormatting>
  <conditionalFormatting sqref="S34">
    <cfRule type="containsBlanks" dxfId="29" priority="8">
      <formula>LEN(TRIM(S34))=0</formula>
    </cfRule>
  </conditionalFormatting>
  <conditionalFormatting sqref="S35">
    <cfRule type="containsBlanks" dxfId="28" priority="7">
      <formula>LEN(TRIM(S35))=0</formula>
    </cfRule>
  </conditionalFormatting>
  <conditionalFormatting sqref="S36">
    <cfRule type="containsBlanks" dxfId="27" priority="6">
      <formula>LEN(TRIM(S36))=0</formula>
    </cfRule>
  </conditionalFormatting>
  <conditionalFormatting sqref="S37">
    <cfRule type="containsBlanks" dxfId="26" priority="5">
      <formula>LEN(TRIM(S37))=0</formula>
    </cfRule>
  </conditionalFormatting>
  <conditionalFormatting sqref="S40">
    <cfRule type="containsBlanks" dxfId="25" priority="3">
      <formula>LEN(TRIM(S40))=0</formula>
    </cfRule>
  </conditionalFormatting>
  <conditionalFormatting sqref="S39">
    <cfRule type="containsBlanks" dxfId="24" priority="2">
      <formula>LEN(TRIM(S39))=0</formula>
    </cfRule>
  </conditionalFormatting>
  <conditionalFormatting sqref="S41:S51">
    <cfRule type="containsBlanks" dxfId="23" priority="1">
      <formula>LEN(TRIM(S41))=0</formula>
    </cfRule>
  </conditionalFormatting>
  <pageMargins left="0.7" right="0.7" top="0.75" bottom="0.75" header="0.3" footer="0.3"/>
  <pageSetup paperSize="8" scale="93" orientation="landscape" r:id="rId1"/>
  <ignoredErrors>
    <ignoredError sqref="C8 C16 D16:J16" formulaRange="1"/>
    <ignoredError sqref="O40:P40 O49:P49 O23:P23 O21:P21 O42:P46 M21 M23 M49 M42:M46 M40 C40:K40 C42:K46 C49:K49 C23:K23 C21:K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zoomScaleNormal="100" workbookViewId="0">
      <selection activeCell="J9" sqref="J9"/>
    </sheetView>
  </sheetViews>
  <sheetFormatPr baseColWidth="10" defaultColWidth="11.44140625" defaultRowHeight="13.8"/>
  <cols>
    <col min="1" max="1" width="3" style="1" customWidth="1"/>
    <col min="2" max="2" width="61.5546875" style="1" customWidth="1"/>
    <col min="3" max="3" width="3.88671875" style="72" bestFit="1" customWidth="1"/>
    <col min="4" max="4" width="9.5546875" style="1" customWidth="1"/>
    <col min="5" max="5" width="9.5546875" style="1" customWidth="1" collapsed="1"/>
    <col min="6" max="7" width="9.5546875" style="1" customWidth="1"/>
    <col min="8" max="9" width="9.5546875" style="1" customWidth="1" collapsed="1"/>
    <col min="10" max="14" width="9.5546875" style="1" customWidth="1"/>
    <col min="15" max="15" width="3.109375" style="1" customWidth="1"/>
    <col min="16" max="17" width="11.44140625" style="1" customWidth="1"/>
    <col min="18" max="18" width="3.109375" style="1" customWidth="1"/>
    <col min="19" max="16384" width="11.44140625" style="1"/>
  </cols>
  <sheetData>
    <row r="1" spans="1:20" ht="18">
      <c r="A1" s="8"/>
      <c r="B1" s="5" t="s">
        <v>137</v>
      </c>
      <c r="C1" s="71"/>
    </row>
    <row r="2" spans="1:20">
      <c r="A2" s="8"/>
      <c r="B2" s="1" t="s">
        <v>136</v>
      </c>
    </row>
    <row r="3" spans="1:20">
      <c r="A3" s="8"/>
      <c r="B3" s="90" t="s">
        <v>71</v>
      </c>
      <c r="C3" s="96"/>
      <c r="D3" s="92" t="s">
        <v>49</v>
      </c>
      <c r="E3" s="92" t="s">
        <v>50</v>
      </c>
      <c r="F3" s="92" t="s">
        <v>51</v>
      </c>
      <c r="G3" s="92" t="s">
        <v>52</v>
      </c>
      <c r="H3" s="92" t="s">
        <v>53</v>
      </c>
      <c r="I3" s="92" t="s">
        <v>54</v>
      </c>
      <c r="J3" s="92" t="s">
        <v>55</v>
      </c>
      <c r="K3" s="92" t="s">
        <v>56</v>
      </c>
      <c r="L3" s="92" t="s">
        <v>81</v>
      </c>
      <c r="M3" s="92" t="s">
        <v>134</v>
      </c>
      <c r="N3" s="93" t="s">
        <v>151</v>
      </c>
      <c r="P3" s="92" t="s">
        <v>70</v>
      </c>
      <c r="Q3" s="92" t="s">
        <v>57</v>
      </c>
      <c r="S3" s="92" t="s">
        <v>152</v>
      </c>
      <c r="T3" s="93" t="s">
        <v>153</v>
      </c>
    </row>
    <row r="4" spans="1:20">
      <c r="A4" s="8"/>
      <c r="B4" s="59" t="s">
        <v>69</v>
      </c>
      <c r="C4" s="73" t="s">
        <v>115</v>
      </c>
      <c r="D4" s="57">
        <f>'P&amp;L - Analytic view'!C4</f>
        <v>306935</v>
      </c>
      <c r="E4" s="57">
        <f>'P&amp;L - Analytic view'!D4</f>
        <v>296103</v>
      </c>
      <c r="F4" s="57">
        <f>'P&amp;L - Analytic view'!E4</f>
        <v>291071.52533693553</v>
      </c>
      <c r="G4" s="57">
        <f>'P&amp;L - Analytic view'!F4</f>
        <v>291826.03346954793</v>
      </c>
      <c r="H4" s="57">
        <f>'P&amp;L - Analytic view'!G4</f>
        <v>288540</v>
      </c>
      <c r="I4" s="57">
        <f>'P&amp;L - Analytic view'!H4</f>
        <v>277200</v>
      </c>
      <c r="J4" s="124">
        <f>'P&amp;L - Analytic view'!I4</f>
        <v>275766</v>
      </c>
      <c r="K4" s="57">
        <f>'P&amp;L - Analytic view'!J4</f>
        <v>273633.75278010633</v>
      </c>
      <c r="L4" s="57">
        <f>'P&amp;L - Analytic view'!K4</f>
        <v>282162</v>
      </c>
      <c r="M4" s="57">
        <f>'P&amp;L - Analytic view'!L4</f>
        <v>283420.47478764958</v>
      </c>
      <c r="N4" s="58">
        <f>'P&amp;L - Analytic view'!M4</f>
        <v>271598.19534778653</v>
      </c>
      <c r="P4" s="57">
        <f>'P&amp;L - Analytic view'!O4</f>
        <v>1185935.5588064836</v>
      </c>
      <c r="Q4" s="57">
        <f>'P&amp;L - Analytic view'!P4</f>
        <v>1115139.7527801064</v>
      </c>
      <c r="S4" s="57">
        <f>'P&amp;L - Analytic view'!R4</f>
        <v>841506</v>
      </c>
      <c r="T4" s="58">
        <f>'P&amp;L - Analytic view'!S4</f>
        <v>837181</v>
      </c>
    </row>
    <row r="5" spans="1:20">
      <c r="A5" s="8"/>
      <c r="B5" s="1" t="s">
        <v>102</v>
      </c>
      <c r="C5" s="74"/>
      <c r="D5" s="25">
        <v>-68082</v>
      </c>
      <c r="E5" s="25">
        <v>-65442.000000000007</v>
      </c>
      <c r="F5" s="25">
        <v>-68223.496269802097</v>
      </c>
      <c r="G5" s="25">
        <v>-63962.503730197881</v>
      </c>
      <c r="H5" s="25">
        <v>-68849.676618137571</v>
      </c>
      <c r="I5" s="25">
        <v>-64084.323381862436</v>
      </c>
      <c r="J5" s="120">
        <v>-65304</v>
      </c>
      <c r="K5" s="25">
        <v>-59300.999999999985</v>
      </c>
      <c r="L5" s="25">
        <v>-74270.948393344996</v>
      </c>
      <c r="M5" s="25">
        <v>-75800.942064026458</v>
      </c>
      <c r="N5" s="42">
        <v>-73544</v>
      </c>
      <c r="P5" s="25">
        <v>-265710</v>
      </c>
      <c r="Q5" s="25">
        <v>-257539</v>
      </c>
      <c r="S5" s="25">
        <f>SUM(H5:J5)</f>
        <v>-198238</v>
      </c>
      <c r="T5" s="42">
        <f>SUM(L5:N5)</f>
        <v>-223615.89045737145</v>
      </c>
    </row>
    <row r="6" spans="1:20" ht="14.4" thickBot="1">
      <c r="A6" s="8"/>
      <c r="B6" s="18" t="s">
        <v>103</v>
      </c>
      <c r="C6" s="75" t="s">
        <v>116</v>
      </c>
      <c r="D6" s="19">
        <f>D4+D5</f>
        <v>238853</v>
      </c>
      <c r="E6" s="19">
        <f t="shared" ref="E6:K6" si="0">E4+E5</f>
        <v>230661</v>
      </c>
      <c r="F6" s="19">
        <f t="shared" si="0"/>
        <v>222848.02906713344</v>
      </c>
      <c r="G6" s="19">
        <f t="shared" si="0"/>
        <v>227863.52973935005</v>
      </c>
      <c r="H6" s="19">
        <f t="shared" si="0"/>
        <v>219690.32338186243</v>
      </c>
      <c r="I6" s="19">
        <f t="shared" si="0"/>
        <v>213115.67661813757</v>
      </c>
      <c r="J6" s="115">
        <f t="shared" si="0"/>
        <v>210462</v>
      </c>
      <c r="K6" s="19">
        <f t="shared" si="0"/>
        <v>214332.75278010633</v>
      </c>
      <c r="L6" s="19">
        <f>L4+L5</f>
        <v>207891.051606655</v>
      </c>
      <c r="M6" s="19">
        <f>M4+M5</f>
        <v>207619.53272362312</v>
      </c>
      <c r="N6" s="34">
        <f>N4+N5</f>
        <v>198054.19534778653</v>
      </c>
      <c r="P6" s="19">
        <f>P4+P5</f>
        <v>920225.55880648363</v>
      </c>
      <c r="Q6" s="19">
        <f>Q4+Q5</f>
        <v>857600.75278010638</v>
      </c>
      <c r="S6" s="19">
        <f>S4+S5</f>
        <v>643268</v>
      </c>
      <c r="T6" s="34">
        <f>T4+T5</f>
        <v>613565.10954262852</v>
      </c>
    </row>
    <row r="7" spans="1:20">
      <c r="A7" s="8"/>
      <c r="B7" s="60"/>
      <c r="C7" s="76"/>
      <c r="D7" s="61"/>
      <c r="E7" s="61"/>
      <c r="F7" s="61"/>
      <c r="G7" s="61"/>
      <c r="H7" s="61"/>
      <c r="I7" s="61"/>
      <c r="J7" s="61"/>
      <c r="K7" s="61"/>
      <c r="L7" s="61"/>
      <c r="M7" s="61"/>
      <c r="N7" s="61"/>
      <c r="P7" s="61"/>
      <c r="Q7" s="61"/>
    </row>
    <row r="8" spans="1:20">
      <c r="A8" s="8"/>
      <c r="B8" s="90" t="s">
        <v>71</v>
      </c>
      <c r="C8" s="96"/>
      <c r="D8" s="92" t="s">
        <v>49</v>
      </c>
      <c r="E8" s="92" t="s">
        <v>50</v>
      </c>
      <c r="F8" s="92" t="s">
        <v>51</v>
      </c>
      <c r="G8" s="92" t="s">
        <v>52</v>
      </c>
      <c r="H8" s="92" t="s">
        <v>53</v>
      </c>
      <c r="I8" s="92" t="s">
        <v>54</v>
      </c>
      <c r="J8" s="92" t="s">
        <v>55</v>
      </c>
      <c r="K8" s="92" t="s">
        <v>56</v>
      </c>
      <c r="L8" s="92" t="s">
        <v>81</v>
      </c>
      <c r="M8" s="92" t="s">
        <v>134</v>
      </c>
      <c r="N8" s="93" t="s">
        <v>151</v>
      </c>
      <c r="P8" s="92" t="s">
        <v>70</v>
      </c>
      <c r="Q8" s="92" t="s">
        <v>57</v>
      </c>
      <c r="S8" s="92" t="str">
        <f>S3</f>
        <v>9M 2016</v>
      </c>
      <c r="T8" s="93" t="str">
        <f>T3</f>
        <v>9M 2017</v>
      </c>
    </row>
    <row r="9" spans="1:20">
      <c r="A9" s="8"/>
      <c r="B9" s="59" t="s">
        <v>60</v>
      </c>
      <c r="C9" s="73" t="s">
        <v>117</v>
      </c>
      <c r="D9" s="57">
        <f>'P&amp;L - Analytic view'!C10</f>
        <v>-152746</v>
      </c>
      <c r="E9" s="57">
        <f>'P&amp;L - Analytic view'!D10</f>
        <v>-156403</v>
      </c>
      <c r="F9" s="57">
        <f>'P&amp;L - Analytic view'!E10</f>
        <v>-146235.42553667718</v>
      </c>
      <c r="G9" s="57">
        <f>'P&amp;L - Analytic view'!F10</f>
        <v>-149959.57446332282</v>
      </c>
      <c r="H9" s="57">
        <f>'P&amp;L - Analytic view'!G10</f>
        <v>-155738</v>
      </c>
      <c r="I9" s="57">
        <f>'P&amp;L - Analytic view'!H10</f>
        <v>-194329</v>
      </c>
      <c r="J9" s="124">
        <f>'P&amp;L - Analytic view'!I10</f>
        <v>-186449</v>
      </c>
      <c r="K9" s="57">
        <f>'P&amp;L - Analytic view'!J10</f>
        <v>-169139</v>
      </c>
      <c r="L9" s="57">
        <f>'P&amp;L - Analytic view'!K10</f>
        <v>-163153.87167156499</v>
      </c>
      <c r="M9" s="57">
        <f>'P&amp;L - Analytic view'!L10</f>
        <v>-153626.8200032466</v>
      </c>
      <c r="N9" s="58">
        <f>'P&amp;L - Analytic view'!M10</f>
        <v>-116907.03327995754</v>
      </c>
      <c r="P9" s="57">
        <f>'P&amp;L - Analytic view'!O10</f>
        <v>-605344</v>
      </c>
      <c r="Q9" s="57">
        <f>'P&amp;L - Analytic view'!P10</f>
        <v>-705655</v>
      </c>
      <c r="S9" s="57">
        <f>'P&amp;L - Analytic view'!R10</f>
        <v>-536516</v>
      </c>
      <c r="T9" s="58">
        <f>'P&amp;L - Analytic view'!S10</f>
        <v>-433688</v>
      </c>
    </row>
    <row r="10" spans="1:20">
      <c r="B10" s="1" t="s">
        <v>104</v>
      </c>
      <c r="C10" s="74"/>
      <c r="D10" s="25">
        <v>26229</v>
      </c>
      <c r="E10" s="25">
        <v>30175</v>
      </c>
      <c r="F10" s="25">
        <v>26267.218899337604</v>
      </c>
      <c r="G10" s="25">
        <v>40717.781100662396</v>
      </c>
      <c r="H10" s="25">
        <v>34726.527938480991</v>
      </c>
      <c r="I10" s="25">
        <v>39777.472061519009</v>
      </c>
      <c r="J10" s="120">
        <v>32320</v>
      </c>
      <c r="K10" s="25">
        <v>17729</v>
      </c>
      <c r="L10" s="25">
        <v>31603.5249633987</v>
      </c>
      <c r="M10" s="25">
        <v>23269.97790206171</v>
      </c>
      <c r="N10" s="42">
        <v>28922.641333427597</v>
      </c>
      <c r="P10" s="25">
        <v>123389</v>
      </c>
      <c r="Q10" s="25">
        <v>124553</v>
      </c>
      <c r="S10" s="25">
        <f>SUM(H10:J10)</f>
        <v>106824</v>
      </c>
      <c r="T10" s="42">
        <f>SUM(L10:N10)</f>
        <v>83796.144198888011</v>
      </c>
    </row>
    <row r="11" spans="1:20">
      <c r="B11" s="1" t="s">
        <v>105</v>
      </c>
      <c r="C11" s="74"/>
      <c r="D11" s="25">
        <v>7473</v>
      </c>
      <c r="E11" s="25">
        <v>942</v>
      </c>
      <c r="F11" s="25">
        <v>641.09967547868837</v>
      </c>
      <c r="G11" s="25">
        <v>-10644.099675478688</v>
      </c>
      <c r="H11" s="25">
        <v>274.15686809415996</v>
      </c>
      <c r="I11" s="25">
        <v>11966.84313190584</v>
      </c>
      <c r="J11" s="120">
        <v>1651</v>
      </c>
      <c r="K11" s="25">
        <v>5757</v>
      </c>
      <c r="L11" s="137">
        <v>10645.0097230555</v>
      </c>
      <c r="M11" s="137">
        <v>9145.7655093929934</v>
      </c>
      <c r="N11" s="42">
        <v>-3616.06886403103</v>
      </c>
      <c r="P11" s="25">
        <v>-1588</v>
      </c>
      <c r="Q11" s="25">
        <v>19649</v>
      </c>
      <c r="S11" s="25">
        <f>SUM(H11:J11)</f>
        <v>13892</v>
      </c>
      <c r="T11" s="42">
        <f>SUM(L11:N11)</f>
        <v>16174.706368417465</v>
      </c>
    </row>
    <row r="12" spans="1:20" ht="14.4" thickBot="1">
      <c r="A12" s="8"/>
      <c r="B12" s="18" t="s">
        <v>106</v>
      </c>
      <c r="C12" s="77" t="s">
        <v>118</v>
      </c>
      <c r="D12" s="19">
        <f>SUM(D9:D11)</f>
        <v>-119044</v>
      </c>
      <c r="E12" s="19">
        <f t="shared" ref="E12:K12" si="1">SUM(E9:E11)</f>
        <v>-125286</v>
      </c>
      <c r="F12" s="19">
        <f t="shared" si="1"/>
        <v>-119327.10696186089</v>
      </c>
      <c r="G12" s="19">
        <f t="shared" si="1"/>
        <v>-119885.89303813911</v>
      </c>
      <c r="H12" s="19">
        <f t="shared" si="1"/>
        <v>-120737.31519342486</v>
      </c>
      <c r="I12" s="19">
        <f t="shared" si="1"/>
        <v>-142584.68480657515</v>
      </c>
      <c r="J12" s="115">
        <f t="shared" si="1"/>
        <v>-152478</v>
      </c>
      <c r="K12" s="19">
        <f t="shared" si="1"/>
        <v>-145653</v>
      </c>
      <c r="L12" s="19">
        <f>SUM(L9:L11)</f>
        <v>-120905.3369851108</v>
      </c>
      <c r="M12" s="19">
        <f>SUM(M9:M11)</f>
        <v>-121211.07659179189</v>
      </c>
      <c r="N12" s="34">
        <f>SUM(N9:N11)</f>
        <v>-91600.460810560966</v>
      </c>
      <c r="P12" s="19">
        <f>SUM(P9:P11)</f>
        <v>-483543</v>
      </c>
      <c r="Q12" s="19">
        <f>SUM(Q9:Q11)</f>
        <v>-561453</v>
      </c>
      <c r="S12" s="19">
        <f>SUM(S9:S11)</f>
        <v>-415800</v>
      </c>
      <c r="T12" s="34">
        <f>SUM(T9:T11)</f>
        <v>-333717.14943269454</v>
      </c>
    </row>
    <row r="13" spans="1:20">
      <c r="A13" s="8"/>
      <c r="B13" s="60"/>
      <c r="C13" s="76"/>
      <c r="D13" s="61"/>
      <c r="E13" s="61"/>
      <c r="F13" s="61"/>
      <c r="G13" s="61"/>
      <c r="H13" s="61"/>
      <c r="I13" s="61"/>
      <c r="J13" s="61"/>
      <c r="K13" s="61"/>
      <c r="L13" s="61"/>
      <c r="M13" s="61"/>
      <c r="N13" s="61"/>
      <c r="P13" s="61"/>
      <c r="Q13" s="61"/>
    </row>
    <row r="14" spans="1:20">
      <c r="A14" s="8"/>
      <c r="B14" s="90" t="s">
        <v>71</v>
      </c>
      <c r="C14" s="96"/>
      <c r="D14" s="92" t="s">
        <v>49</v>
      </c>
      <c r="E14" s="92" t="s">
        <v>50</v>
      </c>
      <c r="F14" s="92" t="s">
        <v>51</v>
      </c>
      <c r="G14" s="92" t="s">
        <v>52</v>
      </c>
      <c r="H14" s="92" t="s">
        <v>53</v>
      </c>
      <c r="I14" s="92" t="s">
        <v>54</v>
      </c>
      <c r="J14" s="92" t="s">
        <v>55</v>
      </c>
      <c r="K14" s="92" t="s">
        <v>56</v>
      </c>
      <c r="L14" s="92" t="s">
        <v>81</v>
      </c>
      <c r="M14" s="92" t="s">
        <v>134</v>
      </c>
      <c r="N14" s="93" t="s">
        <v>151</v>
      </c>
      <c r="P14" s="92" t="s">
        <v>70</v>
      </c>
      <c r="Q14" s="92" t="s">
        <v>57</v>
      </c>
      <c r="S14" s="92" t="str">
        <f>S3</f>
        <v>9M 2016</v>
      </c>
      <c r="T14" s="93" t="str">
        <f>T3</f>
        <v>9M 2017</v>
      </c>
    </row>
    <row r="15" spans="1:20">
      <c r="B15" s="24" t="s">
        <v>98</v>
      </c>
      <c r="C15" s="78"/>
      <c r="D15" s="25">
        <f>'P&amp;L - Analytic view'!C38</f>
        <v>-166783</v>
      </c>
      <c r="E15" s="25">
        <f>'P&amp;L - Analytic view'!D38</f>
        <v>-166012</v>
      </c>
      <c r="F15" s="25">
        <f>'P&amp;L - Analytic view'!E38</f>
        <v>-161052.99730314332</v>
      </c>
      <c r="G15" s="25">
        <f>'P&amp;L - Analytic view'!F38</f>
        <v>-164760.15574742202</v>
      </c>
      <c r="H15" s="25">
        <f>'P&amp;L - Analytic view'!G38</f>
        <v>-164081.93328633215</v>
      </c>
      <c r="I15" s="25">
        <f>'P&amp;L - Analytic view'!H38</f>
        <v>-158556.06671366785</v>
      </c>
      <c r="J15" s="120">
        <f>'P&amp;L - Analytic view'!I38</f>
        <v>-160253</v>
      </c>
      <c r="K15" s="25">
        <f>'P&amp;L - Analytic view'!J38</f>
        <v>-160814.5292784964</v>
      </c>
      <c r="L15" s="25">
        <f>'P&amp;L - Analytic view'!K38</f>
        <v>-165182</v>
      </c>
      <c r="M15" s="25">
        <f>'P&amp;L - Analytic view'!L38</f>
        <v>-168552.64415299881</v>
      </c>
      <c r="N15" s="42">
        <f>'P&amp;L - Analytic view'!M38</f>
        <v>-160480.86066001584</v>
      </c>
      <c r="P15" s="25">
        <f>'P&amp;L - Analytic view'!O38</f>
        <v>-658608.15305056539</v>
      </c>
      <c r="Q15" s="25">
        <f>'P&amp;L - Analytic view'!P38</f>
        <v>-643705.5292784964</v>
      </c>
      <c r="S15" s="25">
        <f>'P&amp;L - Analytic view'!R38</f>
        <v>-482891</v>
      </c>
      <c r="T15" s="42">
        <f>'P&amp;L - Analytic view'!S38</f>
        <v>-494217</v>
      </c>
    </row>
    <row r="16" spans="1:20">
      <c r="B16" s="24" t="s">
        <v>87</v>
      </c>
      <c r="C16" s="78"/>
      <c r="D16" s="25">
        <v>3087</v>
      </c>
      <c r="E16" s="25">
        <v>1919</v>
      </c>
      <c r="F16" s="25">
        <v>1294.10228202702</v>
      </c>
      <c r="G16" s="25">
        <v>-99.350511877872975</v>
      </c>
      <c r="H16" s="25">
        <v>921.27189266572009</v>
      </c>
      <c r="I16" s="25">
        <v>989.72810733427991</v>
      </c>
      <c r="J16" s="120">
        <v>998</v>
      </c>
      <c r="K16" s="25">
        <v>1211</v>
      </c>
      <c r="L16" s="25">
        <v>1177.287668903457</v>
      </c>
      <c r="M16" s="25">
        <v>872.28299798260878</v>
      </c>
      <c r="N16" s="42">
        <v>1005.5700763693053</v>
      </c>
      <c r="P16" s="25">
        <f>SUM(D16:G16)</f>
        <v>6200.751770149147</v>
      </c>
      <c r="Q16" s="25">
        <f>SUM(E16:H16)</f>
        <v>4035.0236628148668</v>
      </c>
      <c r="S16" s="25">
        <f>SUM(H16:J16)</f>
        <v>2909</v>
      </c>
      <c r="T16" s="42">
        <f>SUM(L16:N16)</f>
        <v>3055.140743255371</v>
      </c>
    </row>
    <row r="17" spans="1:20">
      <c r="B17" s="24" t="s">
        <v>89</v>
      </c>
      <c r="C17" s="78"/>
      <c r="D17" s="25">
        <f>'P&amp;L - Analytic view'!C35</f>
        <v>67706</v>
      </c>
      <c r="E17" s="25">
        <f>'P&amp;L - Analytic view'!D35</f>
        <v>59673</v>
      </c>
      <c r="F17" s="25">
        <f>'P&amp;L - Analytic view'!E35</f>
        <v>60005.842114298473</v>
      </c>
      <c r="G17" s="25">
        <f>'P&amp;L - Analytic view'!F35</f>
        <v>56241.80235000205</v>
      </c>
      <c r="H17" s="25">
        <f>'P&amp;L - Analytic view'!G35</f>
        <v>64489</v>
      </c>
      <c r="I17" s="25">
        <f>'P&amp;L - Analytic view'!H35</f>
        <v>60760</v>
      </c>
      <c r="J17" s="120">
        <f>'P&amp;L - Analytic view'!I35</f>
        <v>58513</v>
      </c>
      <c r="K17" s="25">
        <f>'P&amp;L - Analytic view'!J35</f>
        <v>59033.909799212808</v>
      </c>
      <c r="L17" s="25">
        <f>'P&amp;L - Analytic view'!K35</f>
        <v>66146.948531004382</v>
      </c>
      <c r="M17" s="25">
        <f>'P&amp;L - Analytic view'!L35</f>
        <v>60007.93151775781</v>
      </c>
      <c r="N17" s="42">
        <f>'P&amp;L - Analytic view'!M35</f>
        <v>57850.551932885224</v>
      </c>
      <c r="P17" s="25">
        <f>'P&amp;L - Analytic view'!O35</f>
        <v>243626.64446430054</v>
      </c>
      <c r="Q17" s="25">
        <f>'P&amp;L - Analytic view'!P35</f>
        <v>242795.90979921282</v>
      </c>
      <c r="S17" s="25">
        <f>'P&amp;L - Analytic view'!R35</f>
        <v>183762</v>
      </c>
      <c r="T17" s="42">
        <f>'P&amp;L - Analytic view'!S35</f>
        <v>184006</v>
      </c>
    </row>
    <row r="18" spans="1:20" ht="14.4" thickBot="1">
      <c r="B18" s="18" t="s">
        <v>109</v>
      </c>
      <c r="C18" s="75" t="s">
        <v>119</v>
      </c>
      <c r="D18" s="19">
        <f>SUM(D15:D17)</f>
        <v>-95990</v>
      </c>
      <c r="E18" s="19">
        <f t="shared" ref="E18:K18" si="2">SUM(E15:E17)</f>
        <v>-104420</v>
      </c>
      <c r="F18" s="19">
        <f t="shared" si="2"/>
        <v>-99753.052906817829</v>
      </c>
      <c r="G18" s="19">
        <f t="shared" si="2"/>
        <v>-108617.70390929785</v>
      </c>
      <c r="H18" s="19">
        <f t="shared" si="2"/>
        <v>-98671.661393666436</v>
      </c>
      <c r="I18" s="19">
        <f t="shared" si="2"/>
        <v>-96806.338606333564</v>
      </c>
      <c r="J18" s="115">
        <f t="shared" si="2"/>
        <v>-100742</v>
      </c>
      <c r="K18" s="19">
        <f t="shared" si="2"/>
        <v>-100569.61947928359</v>
      </c>
      <c r="L18" s="19">
        <f>SUM(L15:L17)</f>
        <v>-97857.763800092172</v>
      </c>
      <c r="M18" s="19">
        <f>SUM(M15:M17)</f>
        <v>-107672.42963725839</v>
      </c>
      <c r="N18" s="34">
        <f>SUM(N15:N17)</f>
        <v>-101624.73865076131</v>
      </c>
      <c r="P18" s="19">
        <f>SUM(P15:P17)</f>
        <v>-408780.75681611575</v>
      </c>
      <c r="Q18" s="19">
        <f>SUM(Q15:Q17)</f>
        <v>-396874.5958164687</v>
      </c>
      <c r="S18" s="19">
        <f>SUM(S15:S17)</f>
        <v>-296220</v>
      </c>
      <c r="T18" s="34">
        <f>SUM(T15:T17)</f>
        <v>-307155.85925674462</v>
      </c>
    </row>
    <row r="19" spans="1:20">
      <c r="B19" s="1" t="s">
        <v>107</v>
      </c>
      <c r="C19" s="74"/>
      <c r="D19" s="25">
        <v>21257</v>
      </c>
      <c r="E19" s="25">
        <v>21714</v>
      </c>
      <c r="F19" s="25">
        <v>28451.415041366738</v>
      </c>
      <c r="G19" s="25">
        <v>21076.584958633262</v>
      </c>
      <c r="H19" s="25">
        <v>22398.593015759921</v>
      </c>
      <c r="I19" s="25">
        <v>24391.406984240079</v>
      </c>
      <c r="J19" s="120">
        <v>23046</v>
      </c>
      <c r="K19" s="25">
        <v>25902</v>
      </c>
      <c r="L19" s="25">
        <v>27443.103668311502</v>
      </c>
      <c r="M19" s="25">
        <v>30730.571346229808</v>
      </c>
      <c r="N19" s="42">
        <v>31495.207893168568</v>
      </c>
      <c r="P19" s="25">
        <v>92499</v>
      </c>
      <c r="Q19" s="25">
        <v>95738</v>
      </c>
      <c r="S19" s="25">
        <f>SUM(H19:J19)</f>
        <v>69836</v>
      </c>
      <c r="T19" s="42">
        <f>SUM(L19:N19)</f>
        <v>89668.882907709878</v>
      </c>
    </row>
    <row r="20" spans="1:20" ht="14.4" thickBot="1">
      <c r="A20" s="8"/>
      <c r="B20" s="18" t="s">
        <v>108</v>
      </c>
      <c r="C20" s="75" t="s">
        <v>120</v>
      </c>
      <c r="D20" s="19">
        <f t="shared" ref="D20:Q20" si="3">D18+D19</f>
        <v>-74733</v>
      </c>
      <c r="E20" s="19">
        <f t="shared" si="3"/>
        <v>-82706</v>
      </c>
      <c r="F20" s="19">
        <f t="shared" si="3"/>
        <v>-71301.637865451092</v>
      </c>
      <c r="G20" s="19">
        <f t="shared" si="3"/>
        <v>-87541.11895066459</v>
      </c>
      <c r="H20" s="19">
        <f t="shared" si="3"/>
        <v>-76273.068377906515</v>
      </c>
      <c r="I20" s="19">
        <f t="shared" si="3"/>
        <v>-72414.931622093485</v>
      </c>
      <c r="J20" s="115">
        <f t="shared" si="3"/>
        <v>-77696</v>
      </c>
      <c r="K20" s="19">
        <f t="shared" si="3"/>
        <v>-74667.619479283589</v>
      </c>
      <c r="L20" s="19">
        <f t="shared" si="3"/>
        <v>-70414.660131780664</v>
      </c>
      <c r="M20" s="19">
        <f t="shared" ref="M20" si="4">M18+M19</f>
        <v>-76941.858291028591</v>
      </c>
      <c r="N20" s="34">
        <f t="shared" si="3"/>
        <v>-70129.530757592744</v>
      </c>
      <c r="P20" s="19">
        <f t="shared" si="3"/>
        <v>-316281.75681611575</v>
      </c>
      <c r="Q20" s="19">
        <f t="shared" si="3"/>
        <v>-301136.5958164687</v>
      </c>
      <c r="S20" s="19">
        <f>S18+S19</f>
        <v>-226384</v>
      </c>
      <c r="T20" s="34">
        <f t="shared" ref="T20" si="5">T18+T19</f>
        <v>-217486.97634903475</v>
      </c>
    </row>
    <row r="21" spans="1:20">
      <c r="B21" s="60"/>
      <c r="C21" s="76"/>
      <c r="D21" s="61"/>
      <c r="E21" s="61"/>
      <c r="F21" s="61"/>
      <c r="G21" s="61"/>
      <c r="H21" s="61"/>
      <c r="I21" s="61"/>
      <c r="J21" s="61"/>
      <c r="K21" s="61"/>
      <c r="L21" s="61"/>
      <c r="M21" s="61"/>
      <c r="N21" s="61"/>
      <c r="P21" s="61"/>
      <c r="Q21" s="61"/>
    </row>
    <row r="22" spans="1:20">
      <c r="B22" s="90" t="s">
        <v>71</v>
      </c>
      <c r="C22" s="96"/>
      <c r="D22" s="92" t="s">
        <v>49</v>
      </c>
      <c r="E22" s="92" t="s">
        <v>50</v>
      </c>
      <c r="F22" s="92" t="s">
        <v>51</v>
      </c>
      <c r="G22" s="92" t="s">
        <v>52</v>
      </c>
      <c r="H22" s="92" t="s">
        <v>53</v>
      </c>
      <c r="I22" s="92" t="s">
        <v>54</v>
      </c>
      <c r="J22" s="92" t="s">
        <v>55</v>
      </c>
      <c r="K22" s="92" t="s">
        <v>56</v>
      </c>
      <c r="L22" s="92" t="s">
        <v>81</v>
      </c>
      <c r="M22" s="92" t="s">
        <v>134</v>
      </c>
      <c r="N22" s="93" t="str">
        <f>N14</f>
        <v>Q3 2017</v>
      </c>
      <c r="P22" s="92" t="s">
        <v>70</v>
      </c>
      <c r="Q22" s="92" t="s">
        <v>57</v>
      </c>
      <c r="S22" s="92" t="str">
        <f>S3</f>
        <v>9M 2016</v>
      </c>
      <c r="T22" s="93" t="str">
        <f>T3</f>
        <v>9M 2017</v>
      </c>
    </row>
    <row r="23" spans="1:20">
      <c r="B23" s="64" t="s">
        <v>112</v>
      </c>
      <c r="C23" s="79"/>
      <c r="D23" s="65">
        <f t="shared" ref="D23:N23" si="6">-D9/D4</f>
        <v>0.49764933943668854</v>
      </c>
      <c r="E23" s="65">
        <f t="shared" si="6"/>
        <v>0.52820471254934942</v>
      </c>
      <c r="F23" s="65">
        <f t="shared" si="6"/>
        <v>0.50240374893215511</v>
      </c>
      <c r="G23" s="65">
        <f t="shared" si="6"/>
        <v>0.51386633563989803</v>
      </c>
      <c r="H23" s="65">
        <f t="shared" si="6"/>
        <v>0.53974492271435504</v>
      </c>
      <c r="I23" s="65">
        <f t="shared" si="6"/>
        <v>0.70104256854256852</v>
      </c>
      <c r="J23" s="125">
        <f t="shared" si="6"/>
        <v>0.67611308138059079</v>
      </c>
      <c r="K23" s="65">
        <f t="shared" si="6"/>
        <v>0.61812184455154218</v>
      </c>
      <c r="L23" s="65">
        <f t="shared" si="6"/>
        <v>0.5782276552886817</v>
      </c>
      <c r="M23" s="65">
        <f t="shared" si="6"/>
        <v>0.54204559539444075</v>
      </c>
      <c r="N23" s="66">
        <f t="shared" si="6"/>
        <v>0.43044112693847586</v>
      </c>
      <c r="P23" s="65">
        <f>-P9/P4</f>
        <v>0.51043582891570727</v>
      </c>
      <c r="Q23" s="65">
        <f>-Q9/Q4</f>
        <v>0.63279512566991014</v>
      </c>
      <c r="S23" s="65">
        <f>-S9/S4</f>
        <v>0.63756645823083857</v>
      </c>
      <c r="T23" s="66">
        <f>-T9/T4</f>
        <v>0.51803373464041824</v>
      </c>
    </row>
    <row r="24" spans="1:20" ht="14.4" thickBot="1">
      <c r="B24" s="62" t="s">
        <v>113</v>
      </c>
      <c r="C24" s="80"/>
      <c r="D24" s="62">
        <f t="shared" ref="D24:N24" si="7">-D12/D6</f>
        <v>0.49839859662637687</v>
      </c>
      <c r="E24" s="62">
        <f t="shared" si="7"/>
        <v>0.54316074238818002</v>
      </c>
      <c r="F24" s="62">
        <f t="shared" si="7"/>
        <v>0.5354640445391301</v>
      </c>
      <c r="G24" s="62">
        <f t="shared" si="7"/>
        <v>0.52613023758244648</v>
      </c>
      <c r="H24" s="62">
        <f t="shared" si="7"/>
        <v>0.54957957790230505</v>
      </c>
      <c r="I24" s="62">
        <f t="shared" si="7"/>
        <v>0.66904831718250168</v>
      </c>
      <c r="J24" s="126">
        <f t="shared" si="7"/>
        <v>0.72449183225475378</v>
      </c>
      <c r="K24" s="62">
        <f t="shared" si="7"/>
        <v>0.67956482670398022</v>
      </c>
      <c r="L24" s="62">
        <f t="shared" si="7"/>
        <v>0.58158028472467638</v>
      </c>
      <c r="M24" s="62">
        <f t="shared" si="7"/>
        <v>0.58381345435905796</v>
      </c>
      <c r="N24" s="63">
        <f t="shared" si="7"/>
        <v>0.46250199673735265</v>
      </c>
      <c r="P24" s="62">
        <f>-P12/P6</f>
        <v>0.52546138864817749</v>
      </c>
      <c r="Q24" s="62">
        <f>-Q12/Q6</f>
        <v>0.6546787630257126</v>
      </c>
      <c r="S24" s="62">
        <f>-S12/S6</f>
        <v>0.64638688695846835</v>
      </c>
      <c r="T24" s="63">
        <f>-T12/T6</f>
        <v>0.54389851091998731</v>
      </c>
    </row>
    <row r="25" spans="1:20">
      <c r="B25" s="16" t="s">
        <v>110</v>
      </c>
      <c r="C25" s="81"/>
      <c r="D25" s="67">
        <f t="shared" ref="D25:N25" si="8">-D18/D4</f>
        <v>0.31273722449378533</v>
      </c>
      <c r="E25" s="67">
        <f t="shared" si="8"/>
        <v>0.35264755845094442</v>
      </c>
      <c r="F25" s="67">
        <f t="shared" si="8"/>
        <v>0.34270976108482865</v>
      </c>
      <c r="G25" s="67">
        <f t="shared" si="8"/>
        <v>0.37220018590504578</v>
      </c>
      <c r="H25" s="67">
        <f t="shared" si="8"/>
        <v>0.34196874399967575</v>
      </c>
      <c r="I25" s="67">
        <f t="shared" si="8"/>
        <v>0.34922921575156407</v>
      </c>
      <c r="J25" s="127">
        <f t="shared" si="8"/>
        <v>0.36531697163537202</v>
      </c>
      <c r="K25" s="67">
        <f t="shared" si="8"/>
        <v>0.36753367761652533</v>
      </c>
      <c r="L25" s="67">
        <f t="shared" si="8"/>
        <v>0.34681411316935723</v>
      </c>
      <c r="M25" s="67">
        <f t="shared" si="8"/>
        <v>0.37990349750818481</v>
      </c>
      <c r="N25" s="68">
        <f t="shared" si="8"/>
        <v>0.37417309979040525</v>
      </c>
      <c r="P25" s="67">
        <f>-P18/P4</f>
        <v>0.34469053042604569</v>
      </c>
      <c r="Q25" s="67">
        <f>-Q18/Q4</f>
        <v>0.35589673386410797</v>
      </c>
      <c r="S25" s="67">
        <f>-S18/S4</f>
        <v>0.35201175036185123</v>
      </c>
      <c r="T25" s="68">
        <f>-T18/T4</f>
        <v>0.36689301268990171</v>
      </c>
    </row>
    <row r="26" spans="1:20" ht="14.4" thickBot="1">
      <c r="B26" s="62" t="s">
        <v>111</v>
      </c>
      <c r="C26" s="80"/>
      <c r="D26" s="62">
        <f t="shared" ref="D26:N26" si="9">-D20/D6</f>
        <v>0.31288281913980565</v>
      </c>
      <c r="E26" s="62">
        <f t="shared" si="9"/>
        <v>0.35856083169673242</v>
      </c>
      <c r="F26" s="62">
        <f t="shared" si="9"/>
        <v>0.31995633151402619</v>
      </c>
      <c r="G26" s="62">
        <f t="shared" si="9"/>
        <v>0.38418222982327038</v>
      </c>
      <c r="H26" s="62">
        <f t="shared" si="9"/>
        <v>0.34718446950132531</v>
      </c>
      <c r="I26" s="62">
        <f t="shared" si="9"/>
        <v>0.33979166981623393</v>
      </c>
      <c r="J26" s="126">
        <f t="shared" si="9"/>
        <v>0.36916878106261464</v>
      </c>
      <c r="K26" s="62">
        <f t="shared" si="9"/>
        <v>0.34837241863770807</v>
      </c>
      <c r="L26" s="62">
        <f t="shared" si="9"/>
        <v>0.33870943259746611</v>
      </c>
      <c r="M26" s="62">
        <f t="shared" si="9"/>
        <v>0.37059065340182262</v>
      </c>
      <c r="N26" s="63">
        <f t="shared" si="9"/>
        <v>0.35409262921416079</v>
      </c>
      <c r="P26" s="62">
        <f>-P20/P6</f>
        <v>0.34370025238847707</v>
      </c>
      <c r="Q26" s="62">
        <f>-Q20/Q6</f>
        <v>0.35113844622951468</v>
      </c>
      <c r="S26" s="62">
        <f>-S20/S6</f>
        <v>0.35192796781434799</v>
      </c>
      <c r="T26" s="63">
        <f>-T20/T6</f>
        <v>0.35446438033472383</v>
      </c>
    </row>
    <row r="27" spans="1:20">
      <c r="B27" s="16" t="s">
        <v>99</v>
      </c>
      <c r="C27" s="81"/>
      <c r="D27" s="67">
        <f t="shared" ref="D27:Q27" si="10">D23+D25</f>
        <v>0.81038656393047392</v>
      </c>
      <c r="E27" s="67">
        <f t="shared" si="10"/>
        <v>0.88085227100029384</v>
      </c>
      <c r="F27" s="67">
        <f t="shared" si="10"/>
        <v>0.84511351001698376</v>
      </c>
      <c r="G27" s="67">
        <f t="shared" si="10"/>
        <v>0.88606652154494381</v>
      </c>
      <c r="H27" s="67">
        <f t="shared" si="10"/>
        <v>0.88171366671403084</v>
      </c>
      <c r="I27" s="67">
        <f t="shared" si="10"/>
        <v>1.0502717842941327</v>
      </c>
      <c r="J27" s="127">
        <f t="shared" si="10"/>
        <v>1.0414300530159628</v>
      </c>
      <c r="K27" s="67">
        <f t="shared" si="10"/>
        <v>0.98565552216806751</v>
      </c>
      <c r="L27" s="67">
        <f t="shared" si="10"/>
        <v>0.92504176845803898</v>
      </c>
      <c r="M27" s="67">
        <f t="shared" ref="M27" si="11">M23+M25</f>
        <v>0.9219490929026255</v>
      </c>
      <c r="N27" s="68">
        <f t="shared" si="10"/>
        <v>0.80461422672888117</v>
      </c>
      <c r="P27" s="67">
        <f t="shared" si="10"/>
        <v>0.85512635934175296</v>
      </c>
      <c r="Q27" s="67">
        <f t="shared" si="10"/>
        <v>0.98869185953401817</v>
      </c>
      <c r="S27" s="67">
        <f>S23+S25</f>
        <v>0.98957820859268986</v>
      </c>
      <c r="T27" s="68">
        <f t="shared" ref="T27" si="12">T23+T25</f>
        <v>0.88492674733031995</v>
      </c>
    </row>
    <row r="28" spans="1:20" ht="14.4" thickBot="1">
      <c r="B28" s="55" t="s">
        <v>114</v>
      </c>
      <c r="C28" s="82"/>
      <c r="D28" s="55">
        <f t="shared" ref="D28:N28" si="13">D24+D26</f>
        <v>0.81128141576618251</v>
      </c>
      <c r="E28" s="55">
        <f t="shared" si="13"/>
        <v>0.90172157408491249</v>
      </c>
      <c r="F28" s="55">
        <f t="shared" si="13"/>
        <v>0.85542037605315624</v>
      </c>
      <c r="G28" s="55">
        <f t="shared" si="13"/>
        <v>0.91031246740571681</v>
      </c>
      <c r="H28" s="55">
        <f t="shared" si="13"/>
        <v>0.89676404740363036</v>
      </c>
      <c r="I28" s="55">
        <f t="shared" si="13"/>
        <v>1.0088399869987357</v>
      </c>
      <c r="J28" s="128">
        <f t="shared" si="13"/>
        <v>1.0936606133173683</v>
      </c>
      <c r="K28" s="55">
        <f>K24+K26</f>
        <v>1.0279372453416884</v>
      </c>
      <c r="L28" s="55">
        <f t="shared" si="13"/>
        <v>0.92028971732214249</v>
      </c>
      <c r="M28" s="55">
        <f t="shared" ref="M28" si="14">M24+M26</f>
        <v>0.95440410776088058</v>
      </c>
      <c r="N28" s="56">
        <f t="shared" si="13"/>
        <v>0.81659462595151344</v>
      </c>
      <c r="P28" s="55">
        <f>P24+P26</f>
        <v>0.8691616410366545</v>
      </c>
      <c r="Q28" s="55">
        <f>Q24+Q26</f>
        <v>1.0058172092552273</v>
      </c>
      <c r="S28" s="55">
        <f>S24+S26</f>
        <v>0.99831485477281634</v>
      </c>
      <c r="T28" s="56">
        <f t="shared" ref="T28" si="15">T24+T26</f>
        <v>0.89836289125471114</v>
      </c>
    </row>
    <row r="29" spans="1:20">
      <c r="C29" s="74"/>
    </row>
    <row r="30" spans="1:20">
      <c r="C30" s="1"/>
      <c r="N30" s="111"/>
    </row>
    <row r="31" spans="1:20">
      <c r="C31" s="1"/>
    </row>
    <row r="32" spans="1:20">
      <c r="C32" s="1"/>
    </row>
    <row r="33" spans="3:3">
      <c r="C33" s="1"/>
    </row>
    <row r="34" spans="3:3">
      <c r="C34" s="1"/>
    </row>
  </sheetData>
  <conditionalFormatting sqref="N4 N9 N23:N28 N6 N11:N12">
    <cfRule type="containsBlanks" dxfId="22" priority="15">
      <formula>LEN(TRIM(N4))=0</formula>
    </cfRule>
  </conditionalFormatting>
  <conditionalFormatting sqref="N15:N20">
    <cfRule type="containsBlanks" dxfId="21" priority="13">
      <formula>LEN(TRIM(N15))=0</formula>
    </cfRule>
  </conditionalFormatting>
  <conditionalFormatting sqref="T4:T6">
    <cfRule type="containsBlanks" dxfId="20" priority="11">
      <formula>LEN(TRIM(T4))=0</formula>
    </cfRule>
  </conditionalFormatting>
  <conditionalFormatting sqref="T9:T12">
    <cfRule type="containsBlanks" dxfId="19" priority="10">
      <formula>LEN(TRIM(T9))=0</formula>
    </cfRule>
  </conditionalFormatting>
  <conditionalFormatting sqref="T15:T20">
    <cfRule type="containsBlanks" dxfId="18" priority="9">
      <formula>LEN(TRIM(T15))=0</formula>
    </cfRule>
  </conditionalFormatting>
  <conditionalFormatting sqref="T23:T28">
    <cfRule type="containsBlanks" dxfId="17" priority="8">
      <formula>LEN(TRIM(T23))=0</formula>
    </cfRule>
  </conditionalFormatting>
  <conditionalFormatting sqref="S5">
    <cfRule type="containsBlanks" dxfId="16" priority="7">
      <formula>LEN(TRIM(S5))=0</formula>
    </cfRule>
  </conditionalFormatting>
  <conditionalFormatting sqref="S10:S11">
    <cfRule type="containsBlanks" dxfId="15" priority="6">
      <formula>LEN(TRIM(S10))=0</formula>
    </cfRule>
  </conditionalFormatting>
  <conditionalFormatting sqref="S16">
    <cfRule type="containsBlanks" dxfId="14" priority="5">
      <formula>LEN(TRIM(S16))=0</formula>
    </cfRule>
  </conditionalFormatting>
  <conditionalFormatting sqref="S19">
    <cfRule type="containsBlanks" dxfId="13" priority="4">
      <formula>LEN(TRIM(S19))=0</formula>
    </cfRule>
  </conditionalFormatting>
  <conditionalFormatting sqref="N5">
    <cfRule type="containsBlanks" dxfId="12" priority="2">
      <formula>LEN(TRIM(N5))=0</formula>
    </cfRule>
  </conditionalFormatting>
  <conditionalFormatting sqref="N10">
    <cfRule type="containsBlanks" dxfId="11" priority="1">
      <formula>LEN(TRIM(N10))=0</formula>
    </cfRule>
  </conditionalFormatting>
  <pageMargins left="0.7" right="0.7" top="0.75" bottom="0.75" header="0.3" footer="0.3"/>
  <pageSetup paperSize="9" scale="39" orientation="landscape" r:id="rId1"/>
  <ignoredErrors>
    <ignoredError sqref="P16:Q1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Normal="100" workbookViewId="0">
      <selection activeCell="F35" sqref="F35"/>
    </sheetView>
  </sheetViews>
  <sheetFormatPr baseColWidth="10" defaultColWidth="11.44140625" defaultRowHeight="12.75" customHeight="1"/>
  <cols>
    <col min="1" max="1" width="3.88671875" style="88" customWidth="1"/>
    <col min="2" max="2" width="31" style="88" bestFit="1" customWidth="1"/>
    <col min="3" max="13" width="10.109375" style="88" customWidth="1"/>
    <col min="14" max="14" width="3" style="88" customWidth="1"/>
    <col min="15" max="16" width="10.109375" style="88" customWidth="1"/>
    <col min="17" max="17" width="2.5546875" style="88" customWidth="1"/>
    <col min="18" max="16384" width="11.44140625" style="88"/>
  </cols>
  <sheetData>
    <row r="1" spans="1:21" s="1" customFormat="1" ht="18">
      <c r="A1" s="8"/>
      <c r="B1" s="5" t="s">
        <v>141</v>
      </c>
      <c r="C1" s="71"/>
      <c r="R1" s="84"/>
      <c r="S1" s="84"/>
      <c r="T1" s="84"/>
    </row>
    <row r="2" spans="1:21" s="105" customFormat="1" ht="12.75" customHeight="1">
      <c r="B2" s="1" t="s">
        <v>136</v>
      </c>
    </row>
    <row r="3" spans="1:21" s="105" customFormat="1" ht="12.75" customHeight="1">
      <c r="B3" s="132"/>
    </row>
    <row r="4" spans="1:21" ht="12.75" customHeight="1">
      <c r="A4" s="87"/>
      <c r="B4" s="90" t="s">
        <v>71</v>
      </c>
      <c r="C4" s="92" t="s">
        <v>49</v>
      </c>
      <c r="D4" s="92" t="s">
        <v>50</v>
      </c>
      <c r="E4" s="92" t="s">
        <v>51</v>
      </c>
      <c r="F4" s="92" t="s">
        <v>52</v>
      </c>
      <c r="G4" s="92" t="s">
        <v>53</v>
      </c>
      <c r="H4" s="92" t="s">
        <v>54</v>
      </c>
      <c r="I4" s="92" t="s">
        <v>55</v>
      </c>
      <c r="J4" s="92" t="s">
        <v>56</v>
      </c>
      <c r="K4" s="92" t="s">
        <v>81</v>
      </c>
      <c r="L4" s="92" t="s">
        <v>134</v>
      </c>
      <c r="M4" s="93" t="s">
        <v>151</v>
      </c>
      <c r="N4" s="84"/>
      <c r="O4" s="92" t="s">
        <v>70</v>
      </c>
      <c r="P4" s="92" t="s">
        <v>57</v>
      </c>
      <c r="Q4" s="84"/>
      <c r="R4" s="92" t="s">
        <v>152</v>
      </c>
      <c r="S4" s="93" t="s">
        <v>153</v>
      </c>
      <c r="T4" s="84"/>
      <c r="U4" s="87"/>
    </row>
    <row r="5" spans="1:21" ht="12.75" customHeight="1">
      <c r="A5" s="87"/>
      <c r="B5" s="85" t="s">
        <v>121</v>
      </c>
      <c r="C5" s="25">
        <v>88557.125827561598</v>
      </c>
      <c r="D5" s="25">
        <v>77350.7730201753</v>
      </c>
      <c r="E5" s="25">
        <v>82022.354519286193</v>
      </c>
      <c r="F5" s="25">
        <v>76580.040435128612</v>
      </c>
      <c r="G5" s="25">
        <v>83421</v>
      </c>
      <c r="H5" s="25">
        <v>74729</v>
      </c>
      <c r="I5" s="120">
        <v>76814</v>
      </c>
      <c r="J5" s="25">
        <v>72355</v>
      </c>
      <c r="K5" s="25">
        <v>79808</v>
      </c>
      <c r="L5" s="25">
        <v>75141.999999999985</v>
      </c>
      <c r="M5" s="35">
        <v>74715</v>
      </c>
      <c r="N5" s="84"/>
      <c r="O5" s="25">
        <v>324510.29380215169</v>
      </c>
      <c r="P5" s="25">
        <v>307319</v>
      </c>
      <c r="Q5" s="84"/>
      <c r="R5" s="25">
        <f>SUM(G5:I5)</f>
        <v>234964</v>
      </c>
      <c r="S5" s="35">
        <f>SUM(K5:M5)</f>
        <v>229665</v>
      </c>
      <c r="T5" s="84"/>
      <c r="U5" s="87"/>
    </row>
    <row r="6" spans="1:21" ht="12.75" customHeight="1">
      <c r="A6" s="87"/>
      <c r="B6" s="16" t="s">
        <v>140</v>
      </c>
      <c r="C6" s="17">
        <v>80738.865443827613</v>
      </c>
      <c r="D6" s="17">
        <v>76903.234706043499</v>
      </c>
      <c r="E6" s="17">
        <v>74215.029959145322</v>
      </c>
      <c r="F6" s="17">
        <v>71515.635784282815</v>
      </c>
      <c r="G6" s="17">
        <v>72416.17272169971</v>
      </c>
      <c r="H6" s="17">
        <v>68876.93938138058</v>
      </c>
      <c r="I6" s="116">
        <v>66040.587327661211</v>
      </c>
      <c r="J6" s="17">
        <v>66480.947103638711</v>
      </c>
      <c r="K6" s="17">
        <v>73123.35730517302</v>
      </c>
      <c r="L6" s="17">
        <v>69336.154571753839</v>
      </c>
      <c r="M6" s="35">
        <v>68535.930761779004</v>
      </c>
      <c r="N6" s="84"/>
      <c r="O6" s="17">
        <v>303372.76589329925</v>
      </c>
      <c r="P6" s="17">
        <v>273814.64653438021</v>
      </c>
      <c r="Q6" s="84"/>
      <c r="R6" s="17">
        <f t="shared" ref="R6:R11" si="0">SUM(G6:I6)</f>
        <v>207333.69943074149</v>
      </c>
      <c r="S6" s="35">
        <f t="shared" ref="S6:S11" si="1">SUM(K6:M6)</f>
        <v>210995.44263870589</v>
      </c>
      <c r="T6" s="84"/>
      <c r="U6" s="87"/>
    </row>
    <row r="7" spans="1:21" ht="12.75" customHeight="1">
      <c r="A7" s="87"/>
      <c r="B7" s="16" t="s">
        <v>122</v>
      </c>
      <c r="C7" s="17">
        <v>31151.046559222599</v>
      </c>
      <c r="D7" s="17">
        <v>31042.489936692004</v>
      </c>
      <c r="E7" s="17">
        <v>31693.055068820897</v>
      </c>
      <c r="F7" s="17">
        <v>31398.824386860506</v>
      </c>
      <c r="G7" s="17">
        <v>30918.2162624548</v>
      </c>
      <c r="H7" s="17">
        <v>30413.521559484703</v>
      </c>
      <c r="I7" s="116">
        <v>29967.739192553301</v>
      </c>
      <c r="J7" s="17">
        <v>29959.904662609202</v>
      </c>
      <c r="K7" s="17">
        <v>31907.610991403901</v>
      </c>
      <c r="L7" s="17">
        <v>30884.075419352299</v>
      </c>
      <c r="M7" s="35">
        <v>30957.188979249437</v>
      </c>
      <c r="N7" s="84"/>
      <c r="O7" s="17">
        <v>125285.41595159601</v>
      </c>
      <c r="P7" s="17">
        <v>121259.38167710199</v>
      </c>
      <c r="Q7" s="84"/>
      <c r="R7" s="17">
        <f t="shared" si="0"/>
        <v>91299.477014492804</v>
      </c>
      <c r="S7" s="35">
        <f t="shared" si="1"/>
        <v>93748.875390005633</v>
      </c>
      <c r="T7" s="84"/>
      <c r="U7" s="87"/>
    </row>
    <row r="8" spans="1:21" ht="12.75" customHeight="1">
      <c r="A8" s="87"/>
      <c r="B8" s="16" t="s">
        <v>123</v>
      </c>
      <c r="C8" s="17">
        <v>90086.120489696899</v>
      </c>
      <c r="D8" s="17">
        <v>88748.02438275209</v>
      </c>
      <c r="E8" s="17">
        <v>78954.973090768006</v>
      </c>
      <c r="F8" s="17">
        <v>82463.406461270031</v>
      </c>
      <c r="G8" s="17">
        <v>84623.083931976202</v>
      </c>
      <c r="H8" s="17">
        <v>81660.905156316789</v>
      </c>
      <c r="I8" s="116">
        <v>80327.939534998004</v>
      </c>
      <c r="J8" s="17">
        <v>85251.92072217699</v>
      </c>
      <c r="K8" s="17">
        <v>86765.9785844609</v>
      </c>
      <c r="L8" s="17">
        <v>87745.06331735909</v>
      </c>
      <c r="M8" s="35">
        <v>85054.430446997314</v>
      </c>
      <c r="N8" s="84"/>
      <c r="O8" s="17">
        <v>340252.52442448703</v>
      </c>
      <c r="P8" s="17">
        <v>331863.84934546793</v>
      </c>
      <c r="Q8" s="84"/>
      <c r="R8" s="17">
        <f t="shared" si="0"/>
        <v>246611.92862329099</v>
      </c>
      <c r="S8" s="35">
        <f t="shared" si="1"/>
        <v>259565.4723488173</v>
      </c>
      <c r="T8" s="84"/>
      <c r="U8" s="87"/>
    </row>
    <row r="9" spans="1:21" ht="12.75" customHeight="1">
      <c r="A9" s="87"/>
      <c r="B9" s="16" t="s">
        <v>124</v>
      </c>
      <c r="C9" s="17">
        <v>33830.841742979697</v>
      </c>
      <c r="D9" s="17">
        <v>32456.947047101105</v>
      </c>
      <c r="E9" s="17">
        <v>33153.165300825</v>
      </c>
      <c r="F9" s="17">
        <v>31876.163239303205</v>
      </c>
      <c r="G9" s="17">
        <v>36260.848172547099</v>
      </c>
      <c r="H9" s="17">
        <v>32596.853511114106</v>
      </c>
      <c r="I9" s="116">
        <v>35394.742262924803</v>
      </c>
      <c r="J9" s="17">
        <v>31866.518568513988</v>
      </c>
      <c r="K9" s="17">
        <v>32153.948289510503</v>
      </c>
      <c r="L9" s="17">
        <v>31099.9956114538</v>
      </c>
      <c r="M9" s="35">
        <v>29190.797562357275</v>
      </c>
      <c r="N9" s="84"/>
      <c r="O9" s="17">
        <v>131317.117330209</v>
      </c>
      <c r="P9" s="17">
        <v>136118.96251509999</v>
      </c>
      <c r="Q9" s="84"/>
      <c r="R9" s="17">
        <f t="shared" si="0"/>
        <v>104252.44394658601</v>
      </c>
      <c r="S9" s="35">
        <f t="shared" si="1"/>
        <v>92444.741463321581</v>
      </c>
      <c r="T9" s="84"/>
      <c r="U9" s="87"/>
    </row>
    <row r="10" spans="1:21" ht="12.75" customHeight="1">
      <c r="A10" s="87"/>
      <c r="B10" s="16" t="s">
        <v>125</v>
      </c>
      <c r="C10" s="17">
        <v>22191.923319008802</v>
      </c>
      <c r="D10" s="17">
        <v>20668.061435764499</v>
      </c>
      <c r="E10" s="17">
        <v>20949.523110939197</v>
      </c>
      <c r="F10" s="17">
        <v>19674.344566514308</v>
      </c>
      <c r="G10" s="17">
        <v>18440.780608936398</v>
      </c>
      <c r="H10" s="17">
        <v>21081.007119970902</v>
      </c>
      <c r="I10" s="116">
        <v>17839.586274950401</v>
      </c>
      <c r="J10" s="17">
        <v>20381.481447324601</v>
      </c>
      <c r="K10" s="17">
        <v>21101.625162190001</v>
      </c>
      <c r="L10" s="17">
        <v>21375.7691786754</v>
      </c>
      <c r="M10" s="35">
        <v>17186.461438201783</v>
      </c>
      <c r="N10" s="84"/>
      <c r="O10" s="17">
        <v>83483.852432226806</v>
      </c>
      <c r="P10" s="17">
        <v>77742.855451182302</v>
      </c>
      <c r="Q10" s="84"/>
      <c r="R10" s="17">
        <f t="shared" si="0"/>
        <v>57361.374003857702</v>
      </c>
      <c r="S10" s="35">
        <f t="shared" si="1"/>
        <v>59663.855779067184</v>
      </c>
      <c r="T10" s="84"/>
      <c r="U10" s="87"/>
    </row>
    <row r="11" spans="1:21" ht="12.75" customHeight="1">
      <c r="A11" s="87"/>
      <c r="B11" s="27" t="s">
        <v>126</v>
      </c>
      <c r="C11" s="28">
        <v>28084.864692607302</v>
      </c>
      <c r="D11" s="28">
        <v>28605.8345210683</v>
      </c>
      <c r="E11" s="28">
        <v>30090.2341931704</v>
      </c>
      <c r="F11" s="28">
        <v>34559.300029966995</v>
      </c>
      <c r="G11" s="28">
        <v>26948.875596993101</v>
      </c>
      <c r="H11" s="28">
        <v>28600.471723866001</v>
      </c>
      <c r="I11" s="129">
        <v>27862.229925125197</v>
      </c>
      <c r="J11" s="28">
        <v>26416.599774185699</v>
      </c>
      <c r="K11" s="28">
        <v>23449.104754136901</v>
      </c>
      <c r="L11" s="28">
        <v>27844.671650941895</v>
      </c>
      <c r="M11" s="35">
        <v>23811.42482883724</v>
      </c>
      <c r="N11" s="84"/>
      <c r="O11" s="28">
        <v>121340.233436813</v>
      </c>
      <c r="P11" s="28">
        <v>109828.17702016998</v>
      </c>
      <c r="Q11" s="84"/>
      <c r="R11" s="28">
        <f t="shared" si="0"/>
        <v>83411.577245984299</v>
      </c>
      <c r="S11" s="35">
        <f t="shared" si="1"/>
        <v>75105.201233916043</v>
      </c>
      <c r="T11" s="84"/>
      <c r="U11" s="87"/>
    </row>
    <row r="12" spans="1:21" ht="12.75" customHeight="1" thickBot="1">
      <c r="A12" s="87"/>
      <c r="B12" s="55" t="s">
        <v>142</v>
      </c>
      <c r="C12" s="47">
        <f>SUM(C5:C11)</f>
        <v>374640.78807490453</v>
      </c>
      <c r="D12" s="47">
        <f t="shared" ref="D12:M12" si="2">SUM(D5:D11)</f>
        <v>355775.36504959676</v>
      </c>
      <c r="E12" s="47">
        <f t="shared" si="2"/>
        <v>351078.33524295496</v>
      </c>
      <c r="F12" s="47">
        <f t="shared" si="2"/>
        <v>348067.71490332647</v>
      </c>
      <c r="G12" s="47">
        <f t="shared" si="2"/>
        <v>353028.97729460726</v>
      </c>
      <c r="H12" s="47">
        <f t="shared" si="2"/>
        <v>337958.6984521331</v>
      </c>
      <c r="I12" s="118">
        <f t="shared" si="2"/>
        <v>334246.82451821293</v>
      </c>
      <c r="J12" s="47">
        <f t="shared" si="2"/>
        <v>332712.37227844924</v>
      </c>
      <c r="K12" s="47">
        <f t="shared" si="2"/>
        <v>348309.62508687517</v>
      </c>
      <c r="L12" s="47">
        <f t="shared" si="2"/>
        <v>343427.72974953632</v>
      </c>
      <c r="M12" s="48">
        <f t="shared" si="2"/>
        <v>329451.23401742207</v>
      </c>
      <c r="N12" s="86"/>
      <c r="O12" s="47">
        <f>SUM(O5:O11)</f>
        <v>1429562.2032707827</v>
      </c>
      <c r="P12" s="47">
        <f>SUM(P5:P11)</f>
        <v>1357946.8725434022</v>
      </c>
      <c r="Q12" s="86"/>
      <c r="R12" s="47">
        <f>SUM(R5:R11)</f>
        <v>1025234.5002649534</v>
      </c>
      <c r="S12" s="48">
        <f>SUM(S5:S11)</f>
        <v>1021188.5888538335</v>
      </c>
      <c r="T12" s="84"/>
      <c r="U12" s="87"/>
    </row>
    <row r="13" spans="1:21" ht="12.75" customHeight="1">
      <c r="A13" s="87"/>
      <c r="C13" s="83"/>
      <c r="D13" s="83"/>
      <c r="E13" s="83"/>
      <c r="F13" s="83"/>
      <c r="G13" s="83"/>
      <c r="H13" s="83"/>
      <c r="I13" s="83"/>
      <c r="J13" s="83"/>
      <c r="K13" s="83"/>
      <c r="L13" s="83"/>
      <c r="M13" s="83"/>
      <c r="N13" s="83"/>
      <c r="O13" s="83"/>
      <c r="P13" s="83"/>
      <c r="Q13" s="83"/>
      <c r="R13" s="83"/>
      <c r="S13" s="83"/>
      <c r="T13" s="84"/>
      <c r="U13" s="87"/>
    </row>
    <row r="14" spans="1:21" ht="12.75" customHeight="1">
      <c r="A14" s="87"/>
      <c r="B14" s="90" t="s">
        <v>71</v>
      </c>
      <c r="C14" s="92" t="s">
        <v>49</v>
      </c>
      <c r="D14" s="92" t="s">
        <v>50</v>
      </c>
      <c r="E14" s="92" t="s">
        <v>51</v>
      </c>
      <c r="F14" s="92" t="s">
        <v>52</v>
      </c>
      <c r="G14" s="92" t="s">
        <v>53</v>
      </c>
      <c r="H14" s="92" t="s">
        <v>54</v>
      </c>
      <c r="I14" s="92" t="s">
        <v>55</v>
      </c>
      <c r="J14" s="92" t="s">
        <v>56</v>
      </c>
      <c r="K14" s="92" t="s">
        <v>81</v>
      </c>
      <c r="L14" s="92" t="s">
        <v>134</v>
      </c>
      <c r="M14" s="93" t="s">
        <v>134</v>
      </c>
      <c r="N14" s="87"/>
      <c r="O14" s="92" t="s">
        <v>70</v>
      </c>
      <c r="P14" s="92" t="s">
        <v>57</v>
      </c>
      <c r="Q14" s="87"/>
      <c r="R14" s="92" t="str">
        <f>R4</f>
        <v>9M 2016</v>
      </c>
      <c r="S14" s="93" t="str">
        <f>S4</f>
        <v>9M 2017</v>
      </c>
      <c r="T14" s="84"/>
      <c r="U14" s="87"/>
    </row>
    <row r="15" spans="1:21" ht="12.75" customHeight="1">
      <c r="A15" s="87"/>
      <c r="B15" s="97" t="s">
        <v>127</v>
      </c>
      <c r="C15" s="98">
        <v>95682.865443827613</v>
      </c>
      <c r="D15" s="98">
        <v>91860.234706043499</v>
      </c>
      <c r="E15" s="98">
        <v>89168.029959145322</v>
      </c>
      <c r="F15" s="98">
        <v>86630.635784282815</v>
      </c>
      <c r="G15" s="98">
        <v>84413.17272169971</v>
      </c>
      <c r="H15" s="98">
        <v>82618.93938138058</v>
      </c>
      <c r="I15" s="135">
        <v>80427.587327661211</v>
      </c>
      <c r="J15" s="98">
        <v>79715.947103638711</v>
      </c>
      <c r="K15" s="98">
        <v>73123.35730517302</v>
      </c>
      <c r="L15" s="98">
        <v>69336.154571753839</v>
      </c>
      <c r="M15" s="35">
        <f>M6</f>
        <v>68535.930761779004</v>
      </c>
      <c r="N15" s="87"/>
      <c r="O15" s="98">
        <v>363341.76589329925</v>
      </c>
      <c r="P15" s="98">
        <v>327175.64653438021</v>
      </c>
      <c r="Q15" s="87"/>
      <c r="R15" s="98">
        <f>R6</f>
        <v>207333.69943074149</v>
      </c>
      <c r="S15" s="35">
        <f>S6</f>
        <v>210995.44263870589</v>
      </c>
      <c r="T15" s="84"/>
      <c r="U15" s="87"/>
    </row>
    <row r="16" spans="1:21" ht="12.75" customHeight="1" thickBot="1">
      <c r="A16" s="87"/>
      <c r="B16" s="99" t="s">
        <v>144</v>
      </c>
      <c r="C16" s="100">
        <f t="shared" ref="C16:M16" si="3">C12-C6+C15</f>
        <v>389584.78807490447</v>
      </c>
      <c r="D16" s="100">
        <f t="shared" si="3"/>
        <v>370732.36504959676</v>
      </c>
      <c r="E16" s="100">
        <f t="shared" si="3"/>
        <v>366031.33524295501</v>
      </c>
      <c r="F16" s="100">
        <f t="shared" si="3"/>
        <v>363182.71490332647</v>
      </c>
      <c r="G16" s="100">
        <f t="shared" si="3"/>
        <v>365025.97729460726</v>
      </c>
      <c r="H16" s="100">
        <f t="shared" si="3"/>
        <v>351700.6984521331</v>
      </c>
      <c r="I16" s="136">
        <f t="shared" si="3"/>
        <v>348633.82451821293</v>
      </c>
      <c r="J16" s="100">
        <f t="shared" si="3"/>
        <v>345947.37227844924</v>
      </c>
      <c r="K16" s="100">
        <f t="shared" si="3"/>
        <v>348309.62508687517</v>
      </c>
      <c r="L16" s="100">
        <f t="shared" si="3"/>
        <v>343427.72974953626</v>
      </c>
      <c r="M16" s="100">
        <f t="shared" si="3"/>
        <v>329451.23401742207</v>
      </c>
      <c r="N16" s="87"/>
      <c r="O16" s="100">
        <f>O12-O6+O15</f>
        <v>1489531.2032707827</v>
      </c>
      <c r="P16" s="100">
        <f>P12-P6+P15</f>
        <v>1411307.8725434022</v>
      </c>
      <c r="Q16" s="87"/>
      <c r="R16" s="100">
        <f>R12-R6+R15</f>
        <v>1025234.5002649534</v>
      </c>
      <c r="S16" s="101">
        <f>S12-S6+S15</f>
        <v>1021188.5888538335</v>
      </c>
      <c r="T16" s="84"/>
      <c r="U16" s="87"/>
    </row>
    <row r="18" spans="2:19" ht="12.75" customHeight="1">
      <c r="C18" s="104"/>
      <c r="D18" s="104"/>
      <c r="E18" s="104"/>
      <c r="F18" s="104"/>
      <c r="G18" s="104"/>
      <c r="H18" s="104"/>
      <c r="I18" s="104"/>
      <c r="J18" s="104"/>
      <c r="K18" s="104"/>
      <c r="L18" s="104"/>
      <c r="M18" s="104"/>
      <c r="O18" s="104"/>
      <c r="P18" s="104"/>
      <c r="R18" s="104"/>
      <c r="S18" s="104"/>
    </row>
    <row r="20" spans="2:19" ht="18">
      <c r="B20" s="5" t="s">
        <v>145</v>
      </c>
    </row>
    <row r="21" spans="2:19" s="106" customFormat="1" ht="12.75" customHeight="1"/>
    <row r="22" spans="2:19" ht="12.75" customHeight="1">
      <c r="B22" s="90" t="s">
        <v>71</v>
      </c>
      <c r="C22" s="92" t="s">
        <v>49</v>
      </c>
      <c r="D22" s="92" t="s">
        <v>50</v>
      </c>
      <c r="E22" s="92" t="s">
        <v>51</v>
      </c>
      <c r="F22" s="92" t="s">
        <v>52</v>
      </c>
      <c r="G22" s="92" t="s">
        <v>53</v>
      </c>
      <c r="H22" s="92" t="s">
        <v>54</v>
      </c>
      <c r="I22" s="92" t="s">
        <v>55</v>
      </c>
      <c r="J22" s="92" t="s">
        <v>56</v>
      </c>
      <c r="K22" s="92" t="s">
        <v>81</v>
      </c>
      <c r="L22" s="92" t="s">
        <v>134</v>
      </c>
      <c r="M22" s="93" t="s">
        <v>151</v>
      </c>
      <c r="O22" s="92" t="s">
        <v>70</v>
      </c>
      <c r="P22" s="92" t="s">
        <v>57</v>
      </c>
      <c r="R22" s="92" t="str">
        <f>R14</f>
        <v>9M 2016</v>
      </c>
      <c r="S22" s="93" t="str">
        <f>S14</f>
        <v>9M 2017</v>
      </c>
    </row>
    <row r="23" spans="2:19" ht="12.75" customHeight="1">
      <c r="B23" s="85" t="s">
        <v>121</v>
      </c>
      <c r="C23" s="65">
        <v>0.30839043724792448</v>
      </c>
      <c r="D23" s="65">
        <v>0.360262310689897</v>
      </c>
      <c r="E23" s="65">
        <v>0.35633307108023282</v>
      </c>
      <c r="F23" s="65">
        <v>0.58291301740444124</v>
      </c>
      <c r="G23" s="65">
        <v>0.59775009892781095</v>
      </c>
      <c r="H23" s="65">
        <v>0.56810914074504759</v>
      </c>
      <c r="I23" s="125">
        <v>0.58068550908834149</v>
      </c>
      <c r="J23" s="65">
        <v>0.59368498613037446</v>
      </c>
      <c r="K23" s="65">
        <v>0.58021363070073317</v>
      </c>
      <c r="L23" s="65">
        <v>0.59243035930561161</v>
      </c>
      <c r="M23" s="66">
        <v>0.55400000000000005</v>
      </c>
      <c r="O23" s="65">
        <v>0.39833180624539538</v>
      </c>
      <c r="P23" s="65">
        <v>0.58525439220067021</v>
      </c>
      <c r="R23" s="65">
        <v>0.58299999999999996</v>
      </c>
      <c r="S23" s="66">
        <v>0.57599999999999996</v>
      </c>
    </row>
    <row r="24" spans="2:19" ht="12.75" customHeight="1">
      <c r="B24" s="16" t="s">
        <v>143</v>
      </c>
      <c r="C24" s="67">
        <v>0.37035180119349659</v>
      </c>
      <c r="D24" s="67">
        <v>0.31585855994231521</v>
      </c>
      <c r="E24" s="67">
        <v>0.45500871547050481</v>
      </c>
      <c r="F24" s="67">
        <v>0.19205554966698302</v>
      </c>
      <c r="G24" s="67">
        <v>0.1128447946364549</v>
      </c>
      <c r="H24" s="67">
        <v>0.6932126339679171</v>
      </c>
      <c r="I24" s="127">
        <v>0.36998785356125763</v>
      </c>
      <c r="J24" s="67">
        <v>0.38102184709083098</v>
      </c>
      <c r="K24" s="67">
        <v>0.40985181456979708</v>
      </c>
      <c r="L24" s="67">
        <v>0.51093280979229283</v>
      </c>
      <c r="M24" s="68">
        <v>0.44400000000000001</v>
      </c>
      <c r="O24" s="67">
        <v>0.33172652960075155</v>
      </c>
      <c r="P24" s="67">
        <v>0.38479488230700193</v>
      </c>
      <c r="R24" s="67">
        <v>0.38600000000000001</v>
      </c>
      <c r="S24" s="68">
        <v>0.45400000000000001</v>
      </c>
    </row>
    <row r="25" spans="2:19" ht="12.75" customHeight="1">
      <c r="B25" s="16" t="s">
        <v>122</v>
      </c>
      <c r="C25" s="67">
        <v>1.2126884358719925</v>
      </c>
      <c r="D25" s="67">
        <v>0.80394968084519558</v>
      </c>
      <c r="E25" s="67">
        <v>0.14204150177998076</v>
      </c>
      <c r="F25" s="67">
        <v>0.17629585450332874</v>
      </c>
      <c r="G25" s="67">
        <v>0.31158578535892612</v>
      </c>
      <c r="H25" s="67">
        <v>0.62207277267487593</v>
      </c>
      <c r="I25" s="127">
        <v>0.58571675957765257</v>
      </c>
      <c r="J25" s="67">
        <v>0.49769454101780169</v>
      </c>
      <c r="K25" s="67">
        <v>0.52144699946029116</v>
      </c>
      <c r="L25" s="67">
        <v>0.51361329808613365</v>
      </c>
      <c r="M25" s="68">
        <v>0.53300000000000003</v>
      </c>
      <c r="O25" s="67">
        <v>0.57413425064973223</v>
      </c>
      <c r="P25" s="67">
        <v>0.50277215388976382</v>
      </c>
      <c r="R25" s="67">
        <v>0.504</v>
      </c>
      <c r="S25" s="68">
        <v>0.52300000000000002</v>
      </c>
    </row>
    <row r="26" spans="2:19" ht="12.75" customHeight="1">
      <c r="B26" s="16" t="s">
        <v>123</v>
      </c>
      <c r="C26" s="67">
        <v>0.47195237909950727</v>
      </c>
      <c r="D26" s="67">
        <v>0.47016868214283281</v>
      </c>
      <c r="E26" s="67">
        <v>0.28176965705932222</v>
      </c>
      <c r="F26" s="67">
        <v>4.5350848106202657E-2</v>
      </c>
      <c r="G26" s="67">
        <v>0.32199557829470876</v>
      </c>
      <c r="H26" s="67">
        <v>0.73584630590279587</v>
      </c>
      <c r="I26" s="127">
        <v>0.50059373731091616</v>
      </c>
      <c r="J26" s="67">
        <v>0.4419329904000644</v>
      </c>
      <c r="K26" s="67">
        <v>0.51520048558731779</v>
      </c>
      <c r="L26" s="67">
        <v>0.52035477318056311</v>
      </c>
      <c r="M26" s="68">
        <v>0.40300000000000002</v>
      </c>
      <c r="O26" s="67">
        <v>0.32630384849536204</v>
      </c>
      <c r="P26" s="67">
        <v>0.49764901034136683</v>
      </c>
      <c r="R26" s="67">
        <v>0.51700000000000002</v>
      </c>
      <c r="S26" s="68">
        <v>0.47899999999999998</v>
      </c>
    </row>
    <row r="27" spans="2:19" ht="12.75" customHeight="1">
      <c r="B27" s="16" t="s">
        <v>124</v>
      </c>
      <c r="C27" s="67">
        <v>0.50538763447623303</v>
      </c>
      <c r="D27" s="67">
        <v>0.61589170741063304</v>
      </c>
      <c r="E27" s="67">
        <v>0.61105517391540087</v>
      </c>
      <c r="F27" s="67">
        <v>0.52045886666591867</v>
      </c>
      <c r="G27" s="67">
        <v>0.75304597736366952</v>
      </c>
      <c r="H27" s="67">
        <v>0.98375426948857103</v>
      </c>
      <c r="I27" s="127">
        <v>0.8360750443724102</v>
      </c>
      <c r="J27" s="67">
        <v>0.83955293376008944</v>
      </c>
      <c r="K27" s="67">
        <v>0.60704010048374413</v>
      </c>
      <c r="L27" s="67">
        <v>0.54300610531132976</v>
      </c>
      <c r="M27" s="68">
        <v>0.159</v>
      </c>
      <c r="O27" s="67">
        <v>0.56280064092871773</v>
      </c>
      <c r="P27" s="67">
        <v>0.84998874198795837</v>
      </c>
      <c r="R27" s="67">
        <v>0.85299999999999998</v>
      </c>
      <c r="S27" s="68">
        <v>0.44500000000000001</v>
      </c>
    </row>
    <row r="28" spans="2:19" ht="12.75" customHeight="1">
      <c r="B28" s="16" t="s">
        <v>125</v>
      </c>
      <c r="C28" s="67">
        <v>0.75171895580795545</v>
      </c>
      <c r="D28" s="67">
        <v>0.65944166530315951</v>
      </c>
      <c r="E28" s="67">
        <v>1.7036852752702847</v>
      </c>
      <c r="F28" s="67">
        <v>1.4620546619376054</v>
      </c>
      <c r="G28" s="67">
        <v>0.83224204874129604</v>
      </c>
      <c r="H28" s="67">
        <v>0.39826757563210852</v>
      </c>
      <c r="I28" s="127">
        <v>0.84480983544206101</v>
      </c>
      <c r="J28" s="67">
        <v>0.39405961544606444</v>
      </c>
      <c r="K28" s="67">
        <v>0.54496225623309524</v>
      </c>
      <c r="L28" s="67">
        <v>0.47459074031497506</v>
      </c>
      <c r="M28" s="68">
        <v>0.39</v>
      </c>
      <c r="O28" s="67">
        <v>1.1344603993873905</v>
      </c>
      <c r="P28" s="67">
        <v>0.60240182029274103</v>
      </c>
      <c r="R28" s="67">
        <v>0.67600000000000005</v>
      </c>
      <c r="S28" s="68">
        <v>0.47499999999999998</v>
      </c>
    </row>
    <row r="29" spans="2:19" ht="12.75" customHeight="1">
      <c r="B29" s="27" t="s">
        <v>126</v>
      </c>
      <c r="C29" s="67">
        <v>0.40276745492370053</v>
      </c>
      <c r="D29" s="67">
        <v>1.0369816282869073</v>
      </c>
      <c r="E29" s="67">
        <v>0.72654417675747041</v>
      </c>
      <c r="F29" s="67">
        <v>1.7127894387275764</v>
      </c>
      <c r="G29" s="67">
        <v>1.7335458662003664</v>
      </c>
      <c r="H29" s="67">
        <v>0.83178680727653687</v>
      </c>
      <c r="I29" s="127">
        <v>1.6966009205130779</v>
      </c>
      <c r="J29" s="67">
        <v>1.645002703750345</v>
      </c>
      <c r="K29" s="67">
        <v>1.2848240417591907</v>
      </c>
      <c r="L29" s="67">
        <v>0.61509591188747403</v>
      </c>
      <c r="M29" s="68">
        <v>0.38700000000000001</v>
      </c>
      <c r="O29" s="67">
        <v>1.0058896106530963</v>
      </c>
      <c r="P29" s="67">
        <v>1.4681773455890832</v>
      </c>
      <c r="R29" s="67">
        <v>1.413</v>
      </c>
      <c r="S29" s="68">
        <v>0.753</v>
      </c>
    </row>
    <row r="30" spans="2:19" ht="12.75" customHeight="1" thickBot="1">
      <c r="B30" s="55" t="s">
        <v>112</v>
      </c>
      <c r="C30" s="55">
        <v>0.49764734936843813</v>
      </c>
      <c r="D30" s="55">
        <v>0.52820687646927511</v>
      </c>
      <c r="E30" s="55">
        <v>0.50240312303725199</v>
      </c>
      <c r="F30" s="55">
        <v>0.51386854115771052</v>
      </c>
      <c r="G30" s="55">
        <v>0.53974645341228866</v>
      </c>
      <c r="H30" s="55">
        <v>0.70104470486894011</v>
      </c>
      <c r="I30" s="128">
        <v>0.67611264712726205</v>
      </c>
      <c r="J30" s="55">
        <v>0.61802483812984987</v>
      </c>
      <c r="K30" s="55">
        <v>0.57822504843268419</v>
      </c>
      <c r="L30" s="55">
        <v>0.54204802829978871</v>
      </c>
      <c r="M30" s="56">
        <v>0.43</v>
      </c>
      <c r="O30" s="55">
        <v>0.5104362137813826</v>
      </c>
      <c r="P30" s="55">
        <v>0.63279545093929679</v>
      </c>
      <c r="R30" s="55">
        <v>0.63800000000000001</v>
      </c>
      <c r="S30" s="56">
        <v>0.51800000000000002</v>
      </c>
    </row>
  </sheetData>
  <conditionalFormatting sqref="M12">
    <cfRule type="containsBlanks" dxfId="10" priority="12">
      <formula>LEN(TRIM(M12))=0</formula>
    </cfRule>
  </conditionalFormatting>
  <conditionalFormatting sqref="M7:M11">
    <cfRule type="containsBlanks" dxfId="9" priority="14">
      <formula>LEN(TRIM(M7))=0</formula>
    </cfRule>
  </conditionalFormatting>
  <conditionalFormatting sqref="S12">
    <cfRule type="containsBlanks" dxfId="8" priority="5">
      <formula>LEN(TRIM(S12))=0</formula>
    </cfRule>
  </conditionalFormatting>
  <conditionalFormatting sqref="S16">
    <cfRule type="containsBlanks" dxfId="7" priority="4">
      <formula>LEN(TRIM(S16))=0</formula>
    </cfRule>
  </conditionalFormatting>
  <conditionalFormatting sqref="M23:M30">
    <cfRule type="containsBlanks" dxfId="6" priority="9">
      <formula>LEN(TRIM(M23))=0</formula>
    </cfRule>
  </conditionalFormatting>
  <conditionalFormatting sqref="M5:M6">
    <cfRule type="containsBlanks" dxfId="5" priority="8">
      <formula>LEN(TRIM(M5))=0</formula>
    </cfRule>
  </conditionalFormatting>
  <conditionalFormatting sqref="M15">
    <cfRule type="containsBlanks" dxfId="4" priority="7">
      <formula>LEN(TRIM(M15))=0</formula>
    </cfRule>
  </conditionalFormatting>
  <conditionalFormatting sqref="S7:S11">
    <cfRule type="containsBlanks" dxfId="3" priority="6">
      <formula>LEN(TRIM(S7))=0</formula>
    </cfRule>
  </conditionalFormatting>
  <conditionalFormatting sqref="S23:S30">
    <cfRule type="containsBlanks" dxfId="2" priority="3">
      <formula>LEN(TRIM(S23))=0</formula>
    </cfRule>
  </conditionalFormatting>
  <conditionalFormatting sqref="S5:S6">
    <cfRule type="containsBlanks" dxfId="1" priority="2">
      <formula>LEN(TRIM(S5))=0</formula>
    </cfRule>
  </conditionalFormatting>
  <conditionalFormatting sqref="S15">
    <cfRule type="containsBlanks" dxfId="0" priority="1">
      <formula>LEN(TRIM(S15))=0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workbookViewId="0"/>
  </sheetViews>
  <sheetFormatPr baseColWidth="10" defaultColWidth="11.44140625" defaultRowHeight="13.8"/>
  <cols>
    <col min="1" max="1" width="3.5546875" style="109" customWidth="1"/>
    <col min="2" max="2" width="170.5546875" style="109" bestFit="1" customWidth="1"/>
    <col min="3" max="16384" width="11.44140625" style="109"/>
  </cols>
  <sheetData>
    <row r="2" spans="2:2">
      <c r="B2" s="108" t="s">
        <v>147</v>
      </c>
    </row>
    <row r="4" spans="2:2" ht="193.2">
      <c r="B4" s="110" t="s">
        <v>148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IFRS</vt:lpstr>
      <vt:lpstr>P&amp;L - Analytic view</vt:lpstr>
      <vt:lpstr>CoR</vt:lpstr>
      <vt:lpstr>Turnover &amp; loss ratio by region</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DELSARTE Julien</cp:lastModifiedBy>
  <cp:lastPrinted>2017-10-18T12:48:24Z</cp:lastPrinted>
  <dcterms:created xsi:type="dcterms:W3CDTF">2017-04-03T17:11:30Z</dcterms:created>
  <dcterms:modified xsi:type="dcterms:W3CDTF">2017-10-20T16:38:37Z</dcterms:modified>
</cp:coreProperties>
</file>